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Plan1" sheetId="1" r:id="rId1"/>
    <sheet name="Plan2" sheetId="2" r:id="rId2"/>
    <sheet name="Plan3" sheetId="3" r:id="rId3"/>
  </sheets>
  <definedNames>
    <definedName name="_xlnm.Print_Area" localSheetId="0">Plan1!$B$2:$U$377</definedName>
  </definedNames>
  <calcPr calcId="145621"/>
</workbook>
</file>

<file path=xl/calcChain.xml><?xml version="1.0" encoding="utf-8"?>
<calcChain xmlns="http://schemas.openxmlformats.org/spreadsheetml/2006/main">
  <c r="X263" i="1" l="1"/>
  <c r="T242" i="1" l="1"/>
  <c r="U242" i="1" s="1"/>
  <c r="T241" i="1"/>
  <c r="U241" i="1" s="1"/>
  <c r="T240" i="1"/>
  <c r="U240" i="1" s="1"/>
  <c r="T239" i="1"/>
  <c r="U239" i="1" s="1"/>
  <c r="T238" i="1"/>
  <c r="U238" i="1" s="1"/>
  <c r="T237" i="1"/>
  <c r="U237" i="1" s="1"/>
  <c r="T236" i="1"/>
  <c r="U236" i="1" s="1"/>
  <c r="T235" i="1"/>
  <c r="U235" i="1" s="1"/>
  <c r="T234" i="1"/>
  <c r="U234" i="1" s="1"/>
  <c r="T233" i="1"/>
  <c r="U233" i="1" s="1"/>
  <c r="T232" i="1"/>
  <c r="U232" i="1" s="1"/>
  <c r="T230" i="1"/>
  <c r="U230" i="1" s="1"/>
  <c r="T229" i="1"/>
  <c r="U229" i="1" s="1"/>
  <c r="T228" i="1"/>
  <c r="U228" i="1" s="1"/>
  <c r="T201" i="1"/>
  <c r="U201" i="1" s="1"/>
  <c r="T200" i="1"/>
  <c r="U200" i="1" s="1"/>
  <c r="T199" i="1"/>
  <c r="U199" i="1" s="1"/>
  <c r="T198" i="1"/>
  <c r="U198" i="1" s="1"/>
  <c r="T197" i="1"/>
  <c r="U197" i="1" s="1"/>
  <c r="T196" i="1"/>
  <c r="U196" i="1" s="1"/>
  <c r="T195" i="1"/>
  <c r="U195" i="1" s="1"/>
  <c r="T193" i="1"/>
  <c r="U193" i="1" s="1"/>
  <c r="T192" i="1"/>
  <c r="U192" i="1" s="1"/>
  <c r="T191" i="1"/>
  <c r="U191" i="1" s="1"/>
  <c r="T190" i="1"/>
  <c r="U190" i="1" s="1"/>
  <c r="T189" i="1"/>
  <c r="U189" i="1" s="1"/>
  <c r="T188" i="1"/>
  <c r="U188" i="1" s="1"/>
  <c r="T159" i="1"/>
  <c r="U159" i="1" s="1"/>
  <c r="T158" i="1"/>
  <c r="U158" i="1" s="1"/>
  <c r="T157" i="1"/>
  <c r="U157" i="1" s="1"/>
  <c r="T156" i="1"/>
  <c r="U156" i="1" s="1"/>
  <c r="T155" i="1"/>
  <c r="U155" i="1" s="1"/>
  <c r="T154" i="1"/>
  <c r="U154" i="1" s="1"/>
  <c r="U153" i="1" s="1"/>
  <c r="X153" i="1" s="1"/>
  <c r="T152" i="1"/>
  <c r="U152" i="1" s="1"/>
  <c r="U151" i="1" s="1"/>
  <c r="X151" i="1" s="1"/>
  <c r="T150" i="1"/>
  <c r="U150" i="1" s="1"/>
  <c r="T149" i="1"/>
  <c r="U149" i="1" s="1"/>
  <c r="T118" i="1"/>
  <c r="U118" i="1" s="1"/>
  <c r="T117" i="1"/>
  <c r="U117" i="1" s="1"/>
  <c r="T115" i="1"/>
  <c r="U115" i="1" s="1"/>
  <c r="T114" i="1"/>
  <c r="U114" i="1" s="1"/>
  <c r="T113" i="1"/>
  <c r="U113" i="1" s="1"/>
  <c r="T112" i="1"/>
  <c r="U112" i="1" s="1"/>
  <c r="T111" i="1"/>
  <c r="U111" i="1" s="1"/>
  <c r="T110" i="1"/>
  <c r="U110" i="1" s="1"/>
  <c r="T74" i="1"/>
  <c r="U74" i="1" s="1"/>
  <c r="T73" i="1"/>
  <c r="U73" i="1" s="1"/>
  <c r="T71" i="1"/>
  <c r="U71" i="1" s="1"/>
  <c r="T69" i="1"/>
  <c r="U69" i="1" s="1"/>
  <c r="T68" i="1"/>
  <c r="U68" i="1" s="1"/>
  <c r="T66" i="1"/>
  <c r="U66" i="1" s="1"/>
  <c r="U65" i="1" s="1"/>
  <c r="X65" i="1" s="1"/>
  <c r="U70" i="1" l="1"/>
  <c r="X70" i="1" s="1"/>
  <c r="U148" i="1"/>
  <c r="X148" i="1" s="1"/>
  <c r="U227" i="1"/>
  <c r="X227" i="1" s="1"/>
  <c r="U116" i="1"/>
  <c r="X116" i="1" s="1"/>
  <c r="U109" i="1"/>
  <c r="X109" i="1" s="1"/>
  <c r="T54" i="1"/>
  <c r="U54" i="1" s="1"/>
  <c r="T37" i="1"/>
  <c r="U37" i="1" s="1"/>
  <c r="T38" i="1"/>
  <c r="U38" i="1" s="1"/>
  <c r="T49" i="1"/>
  <c r="U49" i="1" s="1"/>
  <c r="T50" i="1"/>
  <c r="U50" i="1" s="1"/>
  <c r="AB209" i="1" l="1"/>
  <c r="AB210" i="1" s="1"/>
  <c r="AB208" i="1"/>
  <c r="AB90" i="1" l="1"/>
  <c r="AB92" i="1" s="1"/>
  <c r="T268" i="1" l="1"/>
  <c r="U268" i="1" s="1"/>
  <c r="T269" i="1"/>
  <c r="U269" i="1" s="1"/>
  <c r="T270" i="1"/>
  <c r="U270" i="1" s="1"/>
  <c r="T140" i="1" l="1"/>
  <c r="U140" i="1" s="1"/>
  <c r="T304" i="1"/>
  <c r="U304" i="1" s="1"/>
  <c r="T305" i="1"/>
  <c r="U305" i="1" s="1"/>
  <c r="T283" i="1"/>
  <c r="U283" i="1" s="1"/>
  <c r="T294" i="1"/>
  <c r="U294" i="1" s="1"/>
  <c r="T295" i="1"/>
  <c r="U295" i="1" s="1"/>
  <c r="T296" i="1"/>
  <c r="U296" i="1" s="1"/>
  <c r="T297" i="1"/>
  <c r="U297" i="1" s="1"/>
  <c r="T298" i="1"/>
  <c r="U298" i="1" s="1"/>
  <c r="T299" i="1"/>
  <c r="U299" i="1" s="1"/>
  <c r="T282" i="1"/>
  <c r="U282" i="1" s="1"/>
  <c r="T222" i="1" l="1"/>
  <c r="U222" i="1" s="1"/>
  <c r="T223" i="1"/>
  <c r="U223" i="1" s="1"/>
  <c r="T224" i="1"/>
  <c r="U224" i="1" s="1"/>
  <c r="T225" i="1"/>
  <c r="U225" i="1" s="1"/>
  <c r="T226" i="1"/>
  <c r="U226" i="1" s="1"/>
  <c r="AB95" i="1"/>
  <c r="T319" i="1" l="1"/>
  <c r="U319" i="1" s="1"/>
  <c r="T14" i="1" l="1"/>
  <c r="U14" i="1" s="1"/>
  <c r="T15" i="1"/>
  <c r="U15" i="1" s="1"/>
  <c r="T16" i="1"/>
  <c r="U16" i="1" s="1"/>
  <c r="T18" i="1"/>
  <c r="U18" i="1" s="1"/>
  <c r="T19" i="1"/>
  <c r="U19" i="1" s="1"/>
  <c r="T20" i="1"/>
  <c r="U20" i="1" s="1"/>
  <c r="T21" i="1"/>
  <c r="U21" i="1" s="1"/>
  <c r="T22" i="1"/>
  <c r="U22" i="1" s="1"/>
  <c r="T13" i="1"/>
  <c r="U13" i="1" s="1"/>
  <c r="T12" i="1"/>
  <c r="U12" i="1" s="1"/>
  <c r="T351" i="1" l="1"/>
  <c r="U351" i="1" s="1"/>
  <c r="T349" i="1"/>
  <c r="U349" i="1" s="1"/>
  <c r="T275" i="1"/>
  <c r="U275" i="1" s="1"/>
  <c r="T147" i="1"/>
  <c r="U147" i="1" s="1"/>
  <c r="T261" i="1"/>
  <c r="U261" i="1" s="1"/>
  <c r="T260" i="1"/>
  <c r="U260" i="1" s="1"/>
  <c r="T264" i="1"/>
  <c r="U264" i="1" s="1"/>
  <c r="U263" i="1" s="1"/>
  <c r="T265" i="1"/>
  <c r="U265" i="1" s="1"/>
  <c r="T266" i="1"/>
  <c r="U266" i="1" s="1"/>
  <c r="T267" i="1"/>
  <c r="U267" i="1" s="1"/>
  <c r="T272" i="1"/>
  <c r="U272" i="1" s="1"/>
  <c r="T273" i="1"/>
  <c r="U273" i="1" s="1"/>
  <c r="T274" i="1"/>
  <c r="U274" i="1" s="1"/>
  <c r="T276" i="1"/>
  <c r="U276" i="1" s="1"/>
  <c r="T277" i="1"/>
  <c r="U277" i="1" s="1"/>
  <c r="T355" i="1"/>
  <c r="U355" i="1" s="1"/>
  <c r="T354" i="1"/>
  <c r="U354" i="1" s="1"/>
  <c r="T353" i="1"/>
  <c r="U353" i="1" s="1"/>
  <c r="T347" i="1"/>
  <c r="U347" i="1" s="1"/>
  <c r="T346" i="1"/>
  <c r="U346" i="1" s="1"/>
  <c r="T345" i="1"/>
  <c r="U345" i="1" s="1"/>
  <c r="T344" i="1"/>
  <c r="U344" i="1" s="1"/>
  <c r="T343" i="1"/>
  <c r="U343" i="1" s="1"/>
  <c r="T342" i="1"/>
  <c r="U342" i="1" s="1"/>
  <c r="T339" i="1"/>
  <c r="U339" i="1" s="1"/>
  <c r="T338" i="1"/>
  <c r="U338" i="1" s="1"/>
  <c r="T337" i="1"/>
  <c r="U337" i="1" s="1"/>
  <c r="T336" i="1"/>
  <c r="U336" i="1" s="1"/>
  <c r="T335" i="1"/>
  <c r="U335" i="1" s="1"/>
  <c r="T322" i="1"/>
  <c r="U322" i="1" s="1"/>
  <c r="T320" i="1"/>
  <c r="U320" i="1" s="1"/>
  <c r="T317" i="1"/>
  <c r="U317" i="1" s="1"/>
  <c r="T314" i="1"/>
  <c r="U314" i="1" s="1"/>
  <c r="T313" i="1"/>
  <c r="U313" i="1" s="1"/>
  <c r="T312" i="1"/>
  <c r="U312" i="1" s="1"/>
  <c r="T310" i="1"/>
  <c r="U310" i="1" s="1"/>
  <c r="T309" i="1"/>
  <c r="U309" i="1" s="1"/>
  <c r="T308" i="1"/>
  <c r="U308" i="1" s="1"/>
  <c r="T307" i="1"/>
  <c r="U307" i="1" s="1"/>
  <c r="T303" i="1"/>
  <c r="U303" i="1" s="1"/>
  <c r="T302" i="1"/>
  <c r="U302" i="1" s="1"/>
  <c r="T301" i="1"/>
  <c r="U301" i="1" s="1"/>
  <c r="T281" i="1"/>
  <c r="U281" i="1" s="1"/>
  <c r="T280" i="1"/>
  <c r="U280" i="1" s="1"/>
  <c r="T279" i="1"/>
  <c r="U279" i="1" s="1"/>
  <c r="T278" i="1"/>
  <c r="U278" i="1" s="1"/>
  <c r="T259" i="1"/>
  <c r="U259" i="1" s="1"/>
  <c r="T258" i="1"/>
  <c r="U258" i="1" s="1"/>
  <c r="T257" i="1"/>
  <c r="U257" i="1" s="1"/>
  <c r="T255" i="1"/>
  <c r="U255" i="1" s="1"/>
  <c r="T254" i="1"/>
  <c r="U254" i="1" s="1"/>
  <c r="T253" i="1"/>
  <c r="U253" i="1" s="1"/>
  <c r="T221" i="1"/>
  <c r="U221" i="1" s="1"/>
  <c r="T220" i="1"/>
  <c r="U220" i="1" s="1"/>
  <c r="T219" i="1"/>
  <c r="U219" i="1" s="1"/>
  <c r="T218" i="1"/>
  <c r="U218" i="1" s="1"/>
  <c r="T217" i="1"/>
  <c r="U217" i="1" s="1"/>
  <c r="T216" i="1"/>
  <c r="U216" i="1" s="1"/>
  <c r="T215" i="1"/>
  <c r="U215" i="1" s="1"/>
  <c r="T213" i="1"/>
  <c r="U213" i="1" s="1"/>
  <c r="T212" i="1"/>
  <c r="U212" i="1" s="1"/>
  <c r="T187" i="1"/>
  <c r="U187" i="1" s="1"/>
  <c r="T186" i="1"/>
  <c r="U186" i="1" s="1"/>
  <c r="T185" i="1"/>
  <c r="U185" i="1" s="1"/>
  <c r="T184" i="1"/>
  <c r="U184" i="1" s="1"/>
  <c r="T183" i="1"/>
  <c r="U183" i="1" s="1"/>
  <c r="T180" i="1"/>
  <c r="U180" i="1" s="1"/>
  <c r="T179" i="1"/>
  <c r="U179" i="1" s="1"/>
  <c r="T178" i="1"/>
  <c r="U178" i="1" s="1"/>
  <c r="T177" i="1"/>
  <c r="U177" i="1" s="1"/>
  <c r="T176" i="1"/>
  <c r="U176" i="1" s="1"/>
  <c r="T175" i="1"/>
  <c r="U175" i="1" s="1"/>
  <c r="T174" i="1"/>
  <c r="U174" i="1" s="1"/>
  <c r="T173" i="1"/>
  <c r="U173" i="1" s="1"/>
  <c r="T172" i="1"/>
  <c r="U172" i="1" s="1"/>
  <c r="T146" i="1"/>
  <c r="U146" i="1" s="1"/>
  <c r="T145" i="1"/>
  <c r="U145" i="1" s="1"/>
  <c r="T144" i="1"/>
  <c r="U144" i="1" s="1"/>
  <c r="T142" i="1"/>
  <c r="U142" i="1" s="1"/>
  <c r="U141" i="1" s="1"/>
  <c r="X141" i="1" s="1"/>
  <c r="T139" i="1"/>
  <c r="U139" i="1" s="1"/>
  <c r="T138" i="1"/>
  <c r="U138" i="1" s="1"/>
  <c r="T137" i="1"/>
  <c r="U137" i="1" s="1"/>
  <c r="T136" i="1"/>
  <c r="U136" i="1" s="1"/>
  <c r="T135" i="1"/>
  <c r="U135" i="1" s="1"/>
  <c r="T134" i="1"/>
  <c r="U134" i="1" s="1"/>
  <c r="T132" i="1"/>
  <c r="U132" i="1" s="1"/>
  <c r="T131" i="1"/>
  <c r="U131" i="1" s="1"/>
  <c r="T107" i="1"/>
  <c r="U107" i="1" s="1"/>
  <c r="T105" i="1"/>
  <c r="U105" i="1" s="1"/>
  <c r="T101" i="1"/>
  <c r="U101" i="1" s="1"/>
  <c r="U100" i="1" s="1"/>
  <c r="X100" i="1" s="1"/>
  <c r="T98" i="1"/>
  <c r="U98" i="1" s="1"/>
  <c r="T96" i="1"/>
  <c r="U96" i="1" s="1"/>
  <c r="T93" i="1"/>
  <c r="U93" i="1" s="1"/>
  <c r="T92" i="1"/>
  <c r="U92" i="1" s="1"/>
  <c r="T91" i="1"/>
  <c r="U91" i="1" s="1"/>
  <c r="T64" i="1"/>
  <c r="U64" i="1" s="1"/>
  <c r="T63" i="1"/>
  <c r="U63" i="1" s="1"/>
  <c r="T62" i="1"/>
  <c r="U62" i="1" s="1"/>
  <c r="T61" i="1"/>
  <c r="U61" i="1" s="1"/>
  <c r="T60" i="1"/>
  <c r="U60" i="1" s="1"/>
  <c r="T59" i="1"/>
  <c r="U59" i="1" s="1"/>
  <c r="T57" i="1"/>
  <c r="U57" i="1" s="1"/>
  <c r="T53" i="1"/>
  <c r="U53" i="1" s="1"/>
  <c r="T52" i="1"/>
  <c r="U52" i="1" s="1"/>
  <c r="T51" i="1"/>
  <c r="U51" i="1" s="1"/>
  <c r="T36" i="1"/>
  <c r="U36" i="1" s="1"/>
  <c r="T34" i="1"/>
  <c r="U34" i="1" s="1"/>
  <c r="T33" i="1"/>
  <c r="U33" i="1" s="1"/>
  <c r="T32" i="1"/>
  <c r="U32" i="1" s="1"/>
  <c r="T30" i="1"/>
  <c r="U30" i="1" s="1"/>
  <c r="U29" i="1" s="1"/>
  <c r="X29" i="1" s="1"/>
  <c r="T28" i="1"/>
  <c r="U28" i="1" s="1"/>
  <c r="T27" i="1"/>
  <c r="U27" i="1" s="1"/>
  <c r="T26" i="1"/>
  <c r="U26" i="1" s="1"/>
  <c r="T25" i="1"/>
  <c r="U25" i="1" s="1"/>
  <c r="T11" i="1"/>
  <c r="U11" i="1" s="1"/>
  <c r="T10" i="1"/>
  <c r="U10" i="1" s="1"/>
  <c r="U316" i="1" l="1"/>
  <c r="X316" i="1" s="1"/>
  <c r="U341" i="1"/>
  <c r="X341" i="1" s="1"/>
  <c r="U31" i="1"/>
  <c r="X31" i="1" s="1"/>
  <c r="U56" i="1"/>
  <c r="X56" i="1" s="1"/>
  <c r="U271" i="1"/>
  <c r="U24" i="1"/>
  <c r="X24" i="1" s="1"/>
  <c r="U231" i="1"/>
  <c r="X231" i="1" s="1"/>
  <c r="U182" i="1"/>
  <c r="X182" i="1" s="1"/>
  <c r="U194" i="1"/>
  <c r="X194" i="1" s="1"/>
  <c r="U103" i="1"/>
  <c r="X103" i="1" s="1"/>
  <c r="U143" i="1"/>
  <c r="X143" i="1" s="1"/>
  <c r="U214" i="1"/>
  <c r="X214" i="1" s="1"/>
  <c r="U306" i="1"/>
  <c r="X306" i="1" s="1"/>
  <c r="U133" i="1"/>
  <c r="X133" i="1" s="1"/>
  <c r="U171" i="1"/>
  <c r="X171" i="1" s="1"/>
  <c r="U300" i="1"/>
  <c r="X300" i="1" s="1"/>
  <c r="U256" i="1"/>
  <c r="X256" i="1" s="1"/>
  <c r="U348" i="1"/>
  <c r="X348" i="1" s="1"/>
  <c r="U352" i="1"/>
  <c r="X352" i="1" s="1"/>
  <c r="U90" i="1"/>
  <c r="X90" i="1" s="1"/>
  <c r="U95" i="1"/>
  <c r="X95" i="1" s="1"/>
  <c r="U9" i="1"/>
  <c r="X9" i="1" s="1"/>
  <c r="U130" i="1"/>
  <c r="X130" i="1" s="1"/>
  <c r="X271" i="1" l="1"/>
  <c r="X371" i="1"/>
  <c r="U6" i="1" s="1"/>
</calcChain>
</file>

<file path=xl/sharedStrings.xml><?xml version="1.0" encoding="utf-8"?>
<sst xmlns="http://schemas.openxmlformats.org/spreadsheetml/2006/main" count="1237" uniqueCount="596">
  <si>
    <t xml:space="preserve">Obra: Projeto Padrão FNDE - Quadra Coberta c Vestiário Modelo 2 - Opção 220V </t>
  </si>
  <si>
    <t>Quadra "C"</t>
  </si>
  <si>
    <t>Lote 1</t>
  </si>
  <si>
    <t>Endereço: Rua Profa Maria Aparecida Ribeiro Rios S/N</t>
  </si>
  <si>
    <t xml:space="preserve">CEP: 37556-043 - Bairro Pitangueiras </t>
  </si>
  <si>
    <t>TOTAL DO ORÇAMENTO:</t>
  </si>
  <si>
    <t>ITEM</t>
  </si>
  <si>
    <t>CÓDIGO</t>
  </si>
  <si>
    <t>FONTE</t>
  </si>
  <si>
    <t>DESCRIÇÃO DOS SERVIÇOS</t>
  </si>
  <si>
    <t>UN.</t>
  </si>
  <si>
    <t>QUANT.</t>
  </si>
  <si>
    <t>PREÇO SEM BDI (R$)</t>
  </si>
  <si>
    <t>PREÇO COM BDI (R$)</t>
  </si>
  <si>
    <t>VALOR (R$)</t>
  </si>
  <si>
    <t>SERVIÇOS PRELIMINARES</t>
  </si>
  <si>
    <t>1.1</t>
  </si>
  <si>
    <t>SINAPI</t>
  </si>
  <si>
    <t>Placa de obra em chapa de aço galvanizado, Padrão Governo Federal</t>
  </si>
  <si>
    <t>m²</t>
  </si>
  <si>
    <t>1.2</t>
  </si>
  <si>
    <t>Tapume de chapa de madeira compensada, espessura 6mm e h= 2,20m</t>
  </si>
  <si>
    <t>1.3</t>
  </si>
  <si>
    <t>un</t>
  </si>
  <si>
    <t>1.4</t>
  </si>
  <si>
    <t>SETOP</t>
  </si>
  <si>
    <t>1.5</t>
  </si>
  <si>
    <t>74218/001</t>
  </si>
  <si>
    <t>Kit cavalete de PVC c/ registro de 3/4" fornecimento e instalação</t>
  </si>
  <si>
    <t>1.6</t>
  </si>
  <si>
    <t>74253/001</t>
  </si>
  <si>
    <t>Ramal predial em tubo PEAD 20mm - Fornecimento, instalação e escavação</t>
  </si>
  <si>
    <t>1.7</t>
  </si>
  <si>
    <t>1.8</t>
  </si>
  <si>
    <t>1.9</t>
  </si>
  <si>
    <t>Execução de sanitário e vestiário em canteiro de obra, inclusive instalação e aparelhos</t>
  </si>
  <si>
    <t>1.10</t>
  </si>
  <si>
    <t>1.11</t>
  </si>
  <si>
    <t>Barracão provisório para deposito</t>
  </si>
  <si>
    <t>m</t>
  </si>
  <si>
    <t>73859/002</t>
  </si>
  <si>
    <t>Limpeza mecanizada de terreno com remoção de camada vegetal</t>
  </si>
  <si>
    <t>MOVIMENTO DE TERRA</t>
  </si>
  <si>
    <t>2.1</t>
  </si>
  <si>
    <t>FUNDAÇÕES</t>
  </si>
  <si>
    <t>2.1.1</t>
  </si>
  <si>
    <t>2.2</t>
  </si>
  <si>
    <t>m³</t>
  </si>
  <si>
    <t>Reaterro apiloado de vala com material da obra</t>
  </si>
  <si>
    <t>ARQUIBANCADAS</t>
  </si>
  <si>
    <t>2.2.1</t>
  </si>
  <si>
    <t>Aterro apiloado em camadas de 0,20 m com material argilo - arenoso (entre alvenarias)</t>
  </si>
  <si>
    <t>3.1</t>
  </si>
  <si>
    <t>Escavação Manual para sapatas ou blocos de concreto sem previsão de forma</t>
  </si>
  <si>
    <t>3.1.1</t>
  </si>
  <si>
    <t>Reaterro manual apiloado com soquete</t>
  </si>
  <si>
    <t>3.1.2</t>
  </si>
  <si>
    <t>Estaca Hélice Contínua, Diâm. de 30 cm, Comprimento Total entre 15 e 20 metros, perfuratriz c/ torque</t>
  </si>
  <si>
    <t>3.1.3</t>
  </si>
  <si>
    <t>170 KN.M(exclusive mobilização e desmobilização)</t>
  </si>
  <si>
    <t>3.1.4</t>
  </si>
  <si>
    <t>FUN-HEL-005</t>
  </si>
  <si>
    <t>Mobilização e Desmobilização de Equipamento para estacas de Hélice Contínua, DMT ATÉ 50 Km</t>
  </si>
  <si>
    <t>vb</t>
  </si>
  <si>
    <t>3.1.5</t>
  </si>
  <si>
    <t>3.1.6</t>
  </si>
  <si>
    <t>3.1.7</t>
  </si>
  <si>
    <t>Concreto Bombeado fck= 25MPa; incluindo preparo, lançamento e adensamento</t>
  </si>
  <si>
    <t>Lastro de concreto não-estrutural, espessura 5cm</t>
  </si>
  <si>
    <t>kg</t>
  </si>
  <si>
    <t>4.1</t>
  </si>
  <si>
    <t>4.1.1</t>
  </si>
  <si>
    <t>Montagem e desmontagem de forma para pilares, em chapa de madeira compensada plastificada com reaproveitamento</t>
  </si>
  <si>
    <t>4.1.2</t>
  </si>
  <si>
    <t>4.1.3</t>
  </si>
  <si>
    <t>4.1.4</t>
  </si>
  <si>
    <t>4.2</t>
  </si>
  <si>
    <t>4.2.1</t>
  </si>
  <si>
    <t>4.2.2</t>
  </si>
  <si>
    <t>4.2.3</t>
  </si>
  <si>
    <t>4.3</t>
  </si>
  <si>
    <t>4.3.1</t>
  </si>
  <si>
    <t>4.3.2</t>
  </si>
  <si>
    <t>4.3.3</t>
  </si>
  <si>
    <t>4.4</t>
  </si>
  <si>
    <t>4.4.1</t>
  </si>
  <si>
    <t>4.4.2</t>
  </si>
  <si>
    <t>4.4.3</t>
  </si>
  <si>
    <t>Montagem e desmontagem de forma para laje, em chapa de madeira compensada plastificada com reaproveitamento</t>
  </si>
  <si>
    <t>Fornecimento e instalação de lona plástica em laje de piso da quadra, espessura 150 micras</t>
  </si>
  <si>
    <t>Armação em tela de aço Q-92 #15cm; incluso fornecimento e colocação</t>
  </si>
  <si>
    <t>Barra de transferencia para juntas de dilatação em aço CA-50 Ø12,5mm, com fornecimento e instalação</t>
  </si>
  <si>
    <t>Piso em concreto 20MPa usinado, espessura 7cm</t>
  </si>
  <si>
    <t xml:space="preserve">74025/001 </t>
  </si>
  <si>
    <t>Impermeabilização com Mastique Betuminoso a frio</t>
  </si>
  <si>
    <t>ml</t>
  </si>
  <si>
    <t>CONCRETO ARMADO - ARQUIBANCADAS</t>
  </si>
  <si>
    <t>Armação em tela de aço Q-92 # 15cm; incluso fornecimento e colocação</t>
  </si>
  <si>
    <t>CONCRETO - REVESTIMENTO DOS PILARES</t>
  </si>
  <si>
    <t>Verga e contraverga pré-moldada fck= 20MPa, seção 10x10cm</t>
  </si>
  <si>
    <t>ESTRUTURA METÁLICA</t>
  </si>
  <si>
    <t>73970/001</t>
  </si>
  <si>
    <t>Estrutura metálica para colunas e travamentos</t>
  </si>
  <si>
    <t>Estrutura metálica para telhas do vestiário</t>
  </si>
  <si>
    <t>SISTEMAS DE VEDAÇÃO VERTICAL</t>
  </si>
  <si>
    <t>5.1</t>
  </si>
  <si>
    <t>ALVENARIA DE VEDAÇÃO</t>
  </si>
  <si>
    <t>5.1.1</t>
  </si>
  <si>
    <t xml:space="preserve">Alvenaria de vedação de blocos cerâmicos furados na vertical de 19x19x39cm em ½ vez (espessura de 19cm); assentamento com argamassa traço 1:2:8 (cimento, cal e areia) </t>
  </si>
  <si>
    <t>5.1.2</t>
  </si>
  <si>
    <t>Encunhamento (aperto de alvenaria) com tijolos cerâmicos maciços 5,7x9x19cm em ½ vez (espessura 9cm); assentamento com argamassa traço 1:2 (cimento e areia)</t>
  </si>
  <si>
    <t>5.2</t>
  </si>
  <si>
    <t>ALVENARIA EM ARQUIBANCADAS</t>
  </si>
  <si>
    <t>5.2.1</t>
  </si>
  <si>
    <t>ESQUADRIAS</t>
  </si>
  <si>
    <t>6.1</t>
  </si>
  <si>
    <t>PORTAS DE MADEIRA</t>
  </si>
  <si>
    <t>6.1.1</t>
  </si>
  <si>
    <t>6.1.2</t>
  </si>
  <si>
    <t>6.2</t>
  </si>
  <si>
    <t>FERRAGENS E ACESSÓRIOS</t>
  </si>
  <si>
    <t>6.2.1</t>
  </si>
  <si>
    <t>6.2.2</t>
  </si>
  <si>
    <t>6.2.3</t>
  </si>
  <si>
    <t>74046/002</t>
  </si>
  <si>
    <t>Tarjeta metálica circular tipo LIVRE/OCUPADO para porta em banheiro</t>
  </si>
  <si>
    <t>6.3</t>
  </si>
  <si>
    <t>JANELAS DE ALUMÍNIO</t>
  </si>
  <si>
    <t>6.3.1</t>
  </si>
  <si>
    <t>Janela basculante de alumínio, dimensões 50x50cmm, JA-1, exceto vidro miniboreal</t>
  </si>
  <si>
    <t>6.3.2</t>
  </si>
  <si>
    <t>Janela basculante de alumínio, dimensões 50x160cmm, JA-2, exceto vidro miniboreal</t>
  </si>
  <si>
    <t>6.4</t>
  </si>
  <si>
    <t>VIDROS</t>
  </si>
  <si>
    <t>6.4.1</t>
  </si>
  <si>
    <t>Vidro fantasia miniboreal 6mm - fornecimento e instalação</t>
  </si>
  <si>
    <t>6.4.2</t>
  </si>
  <si>
    <t>Espelho cristal, espessura 4mm, sem moldura, fornecimento e instalação</t>
  </si>
  <si>
    <t>SISTEMAS DE COBERTURA</t>
  </si>
  <si>
    <t>7.1</t>
  </si>
  <si>
    <t>7.2</t>
  </si>
  <si>
    <t>COB-TEL-045</t>
  </si>
  <si>
    <t>7.3</t>
  </si>
  <si>
    <t>7.4</t>
  </si>
  <si>
    <t>7.5</t>
  </si>
  <si>
    <t>Telha ondulada translúcida de fibra vidro, incluso acessórios para fixação</t>
  </si>
  <si>
    <t>7.6</t>
  </si>
  <si>
    <t>IMPERMEABILIZAÇÃO</t>
  </si>
  <si>
    <t>8.1</t>
  </si>
  <si>
    <t>74106/001</t>
  </si>
  <si>
    <t>Impermeabilização de superfície com tinta betuminosa em fundações, 2 demãos</t>
  </si>
  <si>
    <t>9.1</t>
  </si>
  <si>
    <t>REVESTIMENTO INTERNO</t>
  </si>
  <si>
    <t>9.1.1</t>
  </si>
  <si>
    <t>Chapisco em parede interna com argamassa traço 1:3 (cimento e areia)</t>
  </si>
  <si>
    <t>9.1.2</t>
  </si>
  <si>
    <t>Emboço de parede interna com argamassa traço 1:2:8 (cimento, cal e areia), espessura 2cm</t>
  </si>
  <si>
    <t>9.1.3</t>
  </si>
  <si>
    <t>Massa única para recebimento de pintura com argamassa traço 1:2:8 (cimento, cal e areia), espessura 2cm</t>
  </si>
  <si>
    <t>9.1.4</t>
  </si>
  <si>
    <t>Revestimento cerâmico com placas de dimensões 30x40cm aplicadas à altura inteira das paredes</t>
  </si>
  <si>
    <t>9.2</t>
  </si>
  <si>
    <t>REVESTIMENTO EXTERNO</t>
  </si>
  <si>
    <t>9.2.1</t>
  </si>
  <si>
    <t>Chapisco em parede externa com argamassa traço 1:3 (cimento e areia)</t>
  </si>
  <si>
    <t>9.2.2</t>
  </si>
  <si>
    <t>Massa única ou emboço para fachada com argamassa traço 1:2:8 (cimento, cal e areia), espessura 2,5cm</t>
  </si>
  <si>
    <t>9.3</t>
  </si>
  <si>
    <t>REVESTIMENTO TETO</t>
  </si>
  <si>
    <t>9.3.1</t>
  </si>
  <si>
    <t>PAVIMENTAÇÃO</t>
  </si>
  <si>
    <t>10.1</t>
  </si>
  <si>
    <t>10.2</t>
  </si>
  <si>
    <t>10.3</t>
  </si>
  <si>
    <t>Revestimento cerâmico para piso com placas de dimensões 40x40cm antiderrapante</t>
  </si>
  <si>
    <t>10.4</t>
  </si>
  <si>
    <t>Soleira em granito cinza andorinha, L= 15cm, espessura 2cm</t>
  </si>
  <si>
    <t>10.5</t>
  </si>
  <si>
    <t>10.6</t>
  </si>
  <si>
    <t>PIS-LAD-035</t>
  </si>
  <si>
    <t>Piso podotátil em placas pré-moldadas de concreto, assentado com argamassa de cimento, cal e areia; espessura 3cm</t>
  </si>
  <si>
    <t>PINTURAS E ACABAMENTOS</t>
  </si>
  <si>
    <t>11.1</t>
  </si>
  <si>
    <t>Pintura prime epóxi para estrutura de concreto, 2 demãos</t>
  </si>
  <si>
    <t>11.2</t>
  </si>
  <si>
    <t>73865/001</t>
  </si>
  <si>
    <t>11.3</t>
  </si>
  <si>
    <t>73924/003</t>
  </si>
  <si>
    <t>Pintura esmalte para estrutura metálica, 2 demãos</t>
  </si>
  <si>
    <t>11.4</t>
  </si>
  <si>
    <t>74145/001</t>
  </si>
  <si>
    <t>Pintura esmalte para telhamento metálico com fundo anticorrosivo, 2 demãos</t>
  </si>
  <si>
    <t>11.5</t>
  </si>
  <si>
    <t>Pintura acrílica de faixas de demarcação em quadra poliesportiva</t>
  </si>
  <si>
    <t>11.6</t>
  </si>
  <si>
    <t>Emassamento com lixamento de parede para pintura PVA</t>
  </si>
  <si>
    <t>11.7</t>
  </si>
  <si>
    <t>Pintura PVA, 2 demãos</t>
  </si>
  <si>
    <t>11.8</t>
  </si>
  <si>
    <t>Fundo selador acrílico para grafiato</t>
  </si>
  <si>
    <t>11.9</t>
  </si>
  <si>
    <t>Pintura texturizada acrílica (grafiato)</t>
  </si>
  <si>
    <t>INSTALAÇÃO HIDRÁULICA</t>
  </si>
  <si>
    <t>12.1</t>
  </si>
  <si>
    <t>TUBULAÇÕES E CONEXÕES DE PVC</t>
  </si>
  <si>
    <t>12.1.1</t>
  </si>
  <si>
    <t>Tubo PVC soldável Ø 25mm, fornecimento e instalação</t>
  </si>
  <si>
    <t>12.1.2</t>
  </si>
  <si>
    <t>Tubo PVC soldável Ø 50mm, fornecimento e instalação</t>
  </si>
  <si>
    <t>12.1.3</t>
  </si>
  <si>
    <t>Curva PVC 45º soldável Ø 50mm, fornecimento e instalação</t>
  </si>
  <si>
    <t>12.1.4</t>
  </si>
  <si>
    <t>Curva PVC 90º soldável Ø 25mm, fornecimento e instalação</t>
  </si>
  <si>
    <t>12.1.5</t>
  </si>
  <si>
    <t>Curva PVC 90º soldável Ø 50mm, fornecimento e instalação</t>
  </si>
  <si>
    <t>12.1.6</t>
  </si>
  <si>
    <t>Joelho PVC de redução 90º soldável com bucha de latão 25mm x 1/2", fornecimento e instalação</t>
  </si>
  <si>
    <t>12.1.7</t>
  </si>
  <si>
    <t>Tê PVC soldável 25mm, fornecimento e instalação</t>
  </si>
  <si>
    <t>12.1.8</t>
  </si>
  <si>
    <t>Tê PVC soldável 50mm, fornecimento e instalação</t>
  </si>
  <si>
    <t>12.1.9</t>
  </si>
  <si>
    <t>Tê PVC de redução soldável 50mm x 25mm, fornecimento e instalação</t>
  </si>
  <si>
    <t>12.1.10</t>
  </si>
  <si>
    <t>Luva soldável com rosca 25mm x ¾", fornecimento e instalação</t>
  </si>
  <si>
    <t>12.1.11</t>
  </si>
  <si>
    <t>Bucha PVC de redução soldável longa 50mm x 25mm, fornecimento e instalação</t>
  </si>
  <si>
    <t>12.2</t>
  </si>
  <si>
    <t>REGISTROS E OUTROS</t>
  </si>
  <si>
    <t>12.2.1</t>
  </si>
  <si>
    <t>Registro de gaveta bruto Ø 1", fornecimento e instalação</t>
  </si>
  <si>
    <t>12.2.2</t>
  </si>
  <si>
    <t>Registro de gaveta bruto Ø 2", fornecimento e instalação</t>
  </si>
  <si>
    <t>12.2.3</t>
  </si>
  <si>
    <t>Registro de pressão com canopla Ø ¾", fornecimento e instalação</t>
  </si>
  <si>
    <t>12.2.4</t>
  </si>
  <si>
    <t>Adaptador PVC soldável curto Ø25mm x ¾" com bolsa-rosca para registro, fornecimento e instalação</t>
  </si>
  <si>
    <t>12.2.5</t>
  </si>
  <si>
    <t>Adaptador PVC soldável curto Ø32mm x 1" com bolsa-rosca para registro, fornecimento e instalação</t>
  </si>
  <si>
    <t>12.2.6</t>
  </si>
  <si>
    <t>Adaptador PVC soldável curto Ø60mm x 2" com bolsa-rosca para registro, fornecimento e instalação</t>
  </si>
  <si>
    <t>12.2.7</t>
  </si>
  <si>
    <t>Adaptador PVC soldável longo Ø60mm x 2" com flange para caixa dágua, fornecimento e instalação</t>
  </si>
  <si>
    <t>12.2.8</t>
  </si>
  <si>
    <t>Engate flexível plástico ½" x 30cm, fornecimento e instalação</t>
  </si>
  <si>
    <t>12.2.9</t>
  </si>
  <si>
    <t>INSTALAÇÃO SANITÁRIA</t>
  </si>
  <si>
    <t>13.1</t>
  </si>
  <si>
    <t>Tubo de PVC Série Normal Ø 40mm, fornecimento e instalação</t>
  </si>
  <si>
    <t>13.2</t>
  </si>
  <si>
    <t>Tubo de PVC Série Normal Ø 50mm, fornecimento e instalação</t>
  </si>
  <si>
    <t>13.3</t>
  </si>
  <si>
    <t>Tubo de PVC Série Normal Ø 100mm, fornecimento e instalação</t>
  </si>
  <si>
    <t>13.4</t>
  </si>
  <si>
    <t>Curva curta PVC 90º Ø 40mm, fornecimento e instalação</t>
  </si>
  <si>
    <t>13.5</t>
  </si>
  <si>
    <t>Curva curta PVC 90º Ø 100mm, fornecimento e instalação</t>
  </si>
  <si>
    <t>13.6</t>
  </si>
  <si>
    <t>Joelho PVC 45º Ø 40mm, fornecimento e instalação</t>
  </si>
  <si>
    <t>13.7</t>
  </si>
  <si>
    <t>Joelho PVC 90º com anel 40mm x 1½", fornecimento e instalação</t>
  </si>
  <si>
    <t>DRENAGEM DE ÁGUAS PLUVIAIS</t>
  </si>
  <si>
    <t>14.1</t>
  </si>
  <si>
    <t>Tubo de PVC, série R, para água pluvial, Ø100mm, fornecimento e instalação (tubo condutor vertical)</t>
  </si>
  <si>
    <t>14.2</t>
  </si>
  <si>
    <t>Tubo de PVC, série R, para água pluvial, Ø100mm, fornecimento e instalação (tubo de encaminhamento)</t>
  </si>
  <si>
    <t>14.3</t>
  </si>
  <si>
    <t>Caixa de passagem em alvenaria 40x40x50cm, fornecimento e instalação</t>
  </si>
  <si>
    <t>LOUÇAS, ACESSÓRIOS E METAIS</t>
  </si>
  <si>
    <t>15.1</t>
  </si>
  <si>
    <t>Bacia Sanitária Convencional em louça branca, fornecimento e instalação</t>
  </si>
  <si>
    <t>15.2</t>
  </si>
  <si>
    <t>Válvula de descarga 1½" com registro e acabamento cromado, fornecimento e instalação</t>
  </si>
  <si>
    <t>15.3</t>
  </si>
  <si>
    <t>Cuba de embutir oval em louça branca, fornecimento e instalação</t>
  </si>
  <si>
    <t>15.4</t>
  </si>
  <si>
    <t>Lavatório Pequeno Ravena/Izy cor Branco Gelo, código L.915; DECA ou equivalente</t>
  </si>
  <si>
    <t>15.5</t>
  </si>
  <si>
    <t>Ducha Higiênica com registro e derivação Linha Izy, código 1984.C37; DECA ou equivalente</t>
  </si>
  <si>
    <t>15.6</t>
  </si>
  <si>
    <t>Torneira para lavatório de mesa bica baixa Izy, código 1193.C37; DECA ou equivalente</t>
  </si>
  <si>
    <t>15.7</t>
  </si>
  <si>
    <t>Torneira de parede de uso geral com bico para mangueira</t>
  </si>
  <si>
    <t>15.8</t>
  </si>
  <si>
    <t>15.9</t>
  </si>
  <si>
    <t>15.10</t>
  </si>
  <si>
    <t>15.11</t>
  </si>
  <si>
    <t>15.12</t>
  </si>
  <si>
    <t>Saboneteira Linha Excellence, código 7009; Melhoramentos ou equivalente</t>
  </si>
  <si>
    <t>15.13</t>
  </si>
  <si>
    <t>15.14</t>
  </si>
  <si>
    <t>Banco articulado metálico para banho PNE, fornecimento e instalação</t>
  </si>
  <si>
    <t>SISTEMA DE PROTEÇÃO CONTRA INCÊNDIO</t>
  </si>
  <si>
    <t>16.1</t>
  </si>
  <si>
    <t>16.2</t>
  </si>
  <si>
    <t>Luminária de emergência 30 LED, fornecimento e instalação</t>
  </si>
  <si>
    <t>16.3</t>
  </si>
  <si>
    <t>Marcação de piso para localização de extintor, dimensões 100x100cm</t>
  </si>
  <si>
    <t>16.4</t>
  </si>
  <si>
    <t>Placa de sinalização em PVC, fotoluminescente, "Saída de emergência"(380X190)mm</t>
  </si>
  <si>
    <t>16.5</t>
  </si>
  <si>
    <t>INSTALAÇÃO ELÉTRICA - 220V</t>
  </si>
  <si>
    <t>17.1</t>
  </si>
  <si>
    <t>CENTRO DE DISTRIBUIÇÃO</t>
  </si>
  <si>
    <t>17.1.1</t>
  </si>
  <si>
    <t>17.1.2</t>
  </si>
  <si>
    <t>ELE-CXS-240</t>
  </si>
  <si>
    <t>17.1.3</t>
  </si>
  <si>
    <t>17.1.4</t>
  </si>
  <si>
    <t>17.1.5</t>
  </si>
  <si>
    <t>74130/004</t>
  </si>
  <si>
    <t>ELE-SUP-005</t>
  </si>
  <si>
    <t>Dispositivo de proteção contra surtos de tensão 40kA/350V, fornecimento e instalação</t>
  </si>
  <si>
    <t>17.2</t>
  </si>
  <si>
    <t>ELETRODUTOS E ACESSÓRIOS</t>
  </si>
  <si>
    <t>17.2.1</t>
  </si>
  <si>
    <t>Eletroduto PVC flexível corrugado reforçado Ø 25mm, fornecimento e instalação</t>
  </si>
  <si>
    <t>17.2.2</t>
  </si>
  <si>
    <t>Eletroduto PVC flexível corrugado reforçado Ø 32mm, fornecimento e instalação</t>
  </si>
  <si>
    <t>17.2.3</t>
  </si>
  <si>
    <t>Eletroduto PVC rígido roscável  Ø20mm (1/2"), fornecimento e instalação</t>
  </si>
  <si>
    <t>17.2.4</t>
  </si>
  <si>
    <t>17.2.5</t>
  </si>
  <si>
    <t>17.2.6</t>
  </si>
  <si>
    <t>17.2.7</t>
  </si>
  <si>
    <t>17.2.8</t>
  </si>
  <si>
    <t>Condulete em PVC tipo LB de ¾", inclusive acessórios</t>
  </si>
  <si>
    <t>17.2.9</t>
  </si>
  <si>
    <t>Condulete em PVC tipo TB de ¾", inclusive acessórios</t>
  </si>
  <si>
    <t>17.2.10</t>
  </si>
  <si>
    <t>Condulete em PVC tipo XA de ¾", inclusive acessórios</t>
  </si>
  <si>
    <t>17.2.15</t>
  </si>
  <si>
    <t>17.2.16</t>
  </si>
  <si>
    <t>17.2.17</t>
  </si>
  <si>
    <t>17.2.18</t>
  </si>
  <si>
    <t>Curva 90º PVC rosca 1 1/2", fornecimento e instalação</t>
  </si>
  <si>
    <t>Luva PVC rosca 1/2", fornecimento e instalação</t>
  </si>
  <si>
    <t>Luva PVC rosca 3/4", fornecimento e instalação</t>
  </si>
  <si>
    <t>Luva PVC rosca 1", fornecimento e instalação</t>
  </si>
  <si>
    <t>Luva PVC rosca 1 1/2", fornecimento e instalação</t>
  </si>
  <si>
    <t>Caixa de PVC 4x2, fornecimento e instalação</t>
  </si>
  <si>
    <t>Caixa octogonal de PVC 3x3, fornecimento e instalação</t>
  </si>
  <si>
    <t>17.3</t>
  </si>
  <si>
    <t>CABOS E FIOS CONDUTORES</t>
  </si>
  <si>
    <t>17.3.1</t>
  </si>
  <si>
    <t>Cabo de cobre flexível, isolado, seção de 2,5mm²; anti-chama 450/750V</t>
  </si>
  <si>
    <t>17.3.2</t>
  </si>
  <si>
    <t>Cabo de cobre flexível, isolado, seção de 4mm²; anti-chama 450/750V</t>
  </si>
  <si>
    <t>17.3.3</t>
  </si>
  <si>
    <t>Cabo de cobre flexível, isolado, seção de 6mm²; anti-chama 450/750V</t>
  </si>
  <si>
    <t>17.4</t>
  </si>
  <si>
    <t>ILUMINAÇÃO E TOMADAS</t>
  </si>
  <si>
    <t>17.4.1</t>
  </si>
  <si>
    <t>Tomada universal, 2P+T, 10A/250V, com suporte e placa, fornecimento e instalação</t>
  </si>
  <si>
    <t>17.4.2</t>
  </si>
  <si>
    <t>Tomada universal, 2P+T, 20A/250V, com suporte e placa, fornecimento e instalação</t>
  </si>
  <si>
    <t>17.4.3</t>
  </si>
  <si>
    <t>Interruptor simples 10A, com suporte e placa, fornecimento e instalação</t>
  </si>
  <si>
    <t>17.4.4</t>
  </si>
  <si>
    <t>Interruptor simples com tomada universal 2P+T, 10A/250V, com suporte e placa, fornecimento e instalação</t>
  </si>
  <si>
    <t>17.4.5</t>
  </si>
  <si>
    <t>ELE-PLA-020</t>
  </si>
  <si>
    <t>Placa cega de PVC 4x2, fornecimento e instalação</t>
  </si>
  <si>
    <t>17.4.6</t>
  </si>
  <si>
    <t>17.4.7</t>
  </si>
  <si>
    <t>18.1</t>
  </si>
  <si>
    <t>ELE-ATE-005</t>
  </si>
  <si>
    <t>ELE-ATE-015</t>
  </si>
  <si>
    <t>Caixa pré-moldada p/  aterramento com tampa de concreto 25 X 25 X 50 cm</t>
  </si>
  <si>
    <t>18.3</t>
  </si>
  <si>
    <t>SPDA-CXS-005</t>
  </si>
  <si>
    <t>Caixa de equalização de potências de embutir, com saídas nas partes superior e inferior p/ eletroduto de 25mm, 20x20x14mm com nove terminais fornecimento e instalação</t>
  </si>
  <si>
    <t>18.4</t>
  </si>
  <si>
    <t>Cordoalha de cobre nu 35mm², fornecimento e instalação</t>
  </si>
  <si>
    <t>18.5</t>
  </si>
  <si>
    <t>Cordoalha de cobre nu 50mm², fornecimento e instalação</t>
  </si>
  <si>
    <t>18.6</t>
  </si>
  <si>
    <t>Eletroduto de PVC rígido Ø 50mm, fornecimento e instalação</t>
  </si>
  <si>
    <t>18.7</t>
  </si>
  <si>
    <t>Conector de bronze para 2 cabos 5/8" TEL-580, fornecimento e instalação</t>
  </si>
  <si>
    <t>18.8</t>
  </si>
  <si>
    <t>Conector de medição, bronze TEL-560, fornecimento e instalação</t>
  </si>
  <si>
    <t>18.9</t>
  </si>
  <si>
    <t>Terminal de pressão tipo prensa com 4 parafusos, fornecimento e instalação</t>
  </si>
  <si>
    <t>SERVIÇOS COMPLEMENTARES</t>
  </si>
  <si>
    <t>19.1</t>
  </si>
  <si>
    <t>GERAL</t>
  </si>
  <si>
    <t>19.1.1</t>
  </si>
  <si>
    <t>BAN-GRA-005</t>
  </si>
  <si>
    <t>19.1.2</t>
  </si>
  <si>
    <t>EQP-ESP-030</t>
  </si>
  <si>
    <t>Conjunto estrutural metálico para tabelas de basquete, inclusive tabelas</t>
  </si>
  <si>
    <t>19.1.3</t>
  </si>
  <si>
    <t>EQP-ESP-005</t>
  </si>
  <si>
    <t>Conjunto metálico de traves para futsal, inclusive redes</t>
  </si>
  <si>
    <t>19.1.4</t>
  </si>
  <si>
    <t>EQP-ESP-015</t>
  </si>
  <si>
    <t>Conjunto metálico de traves para vôlei, inclusive redes</t>
  </si>
  <si>
    <t>19.1.5</t>
  </si>
  <si>
    <t>Corrimãos em perfis metálicos para rampas de acesso, fornecimento e instalação</t>
  </si>
  <si>
    <t>19.1.6</t>
  </si>
  <si>
    <t>PEI-GRA-010</t>
  </si>
  <si>
    <t>Peitoril em granito cinza, largura=15cm, fornecimento e instalação</t>
  </si>
  <si>
    <t>19.2</t>
  </si>
  <si>
    <t>PORTÃO E GRADIL METÁLICO</t>
  </si>
  <si>
    <t>19.2.1</t>
  </si>
  <si>
    <t>74244/001</t>
  </si>
  <si>
    <t>19.2.2</t>
  </si>
  <si>
    <t>SER-POR-075</t>
  </si>
  <si>
    <t>Portão metálico 1 folhas de abrir com estrutura em tubos de aço e tela galvanizada(4  und 1x2,10)</t>
  </si>
  <si>
    <t>SERVIÇOS FINAIS</t>
  </si>
  <si>
    <t>20.1</t>
  </si>
  <si>
    <t>Limpeza de quadra poliesportiva</t>
  </si>
  <si>
    <t>20.2</t>
  </si>
  <si>
    <t>Limpeza de obra (vestiário)</t>
  </si>
  <si>
    <t>20.3</t>
  </si>
  <si>
    <t>1 - Esta planilha orçamentária refere-se  ao projeto básico da Quadra coberta com vestiário modelo 2. Os quantitativos são estimados com o objetivo de estabelecer um valor de referência. O orçamento final deverá ser realizado pelo ente federado, com base no projeto executivo. Considera-se projeto executivo aquele cuja elaboração se dá ao final do estabelecimento das fundações adequadas ao solo do local onde o projeto será edificado, bem como outros ajustes que se fizerem necessários.</t>
  </si>
  <si>
    <t xml:space="preserve">2 - Este orçamento de projeto básico está  em conformidade com o disposto na Resolução do CONFEA nº 361 de 10 de dezembro de 1991, alínea f. </t>
  </si>
  <si>
    <t>3 - Após a elaboração da nova planilha orçamentária, baseada no projeto executivo, a ART correspondente deverá ser emitida.</t>
  </si>
  <si>
    <t>Concreto Bombeado Fck= 25MPa; incluindo preparo, lançamento e adensamento</t>
  </si>
  <si>
    <t>manual preparo do fundo de vala e reat manual com comp mec, tubo de PVC JEI DN 100mm  e conexões</t>
  </si>
  <si>
    <t>Elaborado por:</t>
  </si>
  <si>
    <t>Preços:</t>
  </si>
  <si>
    <t xml:space="preserve">Base: </t>
  </si>
  <si>
    <t>BDI</t>
  </si>
  <si>
    <t>Página</t>
  </si>
  <si>
    <t>ACE-001</t>
  </si>
  <si>
    <t>ACESSÓRIOS</t>
  </si>
  <si>
    <t>ACE-ALC-010</t>
  </si>
  <si>
    <t>PORTA ÁLCOOL EM GEL, COM RESERVATÓRIO E DISPENSER</t>
  </si>
  <si>
    <t>UN</t>
  </si>
  <si>
    <t>ACE-ASS-005</t>
  </si>
  <si>
    <t>ASSENTO BRANCO PARA VASO</t>
  </si>
  <si>
    <t>ACE-ASS-015</t>
  </si>
  <si>
    <t>ASSENTO PARA VASO PNE (NBR 9050)</t>
  </si>
  <si>
    <t>ACE-BAN-010</t>
  </si>
  <si>
    <t>BANCO ARTICULADO PARA CHUVEIRO DE P.N.E.</t>
  </si>
  <si>
    <t>ACE-BAN-015</t>
  </si>
  <si>
    <t>BANCO ARTICULADO EM FÓRMICA COM CANTOS ARREDONDADOS E SUPERFÍCIE ANTIDERRAPANTE IMPERMEÁVEL, PROFUNDIDADE MÍNIMA DE 0,45 M E COMPRIMENTO MÍNIMO DE 0,70 M, PARA ESFORÇO DE 1,5 KN CONFORME NBR 9050</t>
  </si>
  <si>
    <t>ACE-BAR-005</t>
  </si>
  <si>
    <t>BARRA DE APOIO EM AÇO INOX PARA P.N.E. L = 80 CM (LAVATÓRIO)</t>
  </si>
  <si>
    <t>ACE-BAR-010</t>
  </si>
  <si>
    <t>BARRA DE APOIO EM AÇO INOX PARA P.N.E. L = 100 CM (PAREDE)</t>
  </si>
  <si>
    <t>ACE-BAR-015</t>
  </si>
  <si>
    <t>BARRA DE APOIO EM AÇO INOX PARA P.N.E. L = 90 CM (VASO SANITÁRIO)</t>
  </si>
  <si>
    <t>ACE-BAR-020</t>
  </si>
  <si>
    <t>BARRA DE APOIO P.N.E. L = 40 CM (PORTA)</t>
  </si>
  <si>
    <t>ACE-BAR-025</t>
  </si>
  <si>
    <t>BARRA DE APOIO VERTICAL EM AÇO INOX D = 1 1/4" , L = 70 CM, PARA P.N.E. (CHUVEIRO), INCLUSIVE FIXAÇÃO</t>
  </si>
  <si>
    <t>Papeleira em metal cromado  fornecimento e instalação</t>
  </si>
  <si>
    <t>ACE-PAP-020</t>
  </si>
  <si>
    <t>Porta papel toalha 2 ou três dobras, plástico mix</t>
  </si>
  <si>
    <t>ACE-PAP-025</t>
  </si>
  <si>
    <t xml:space="preserve">Dispenser papel higiênico tipo rolão </t>
  </si>
  <si>
    <t>Assento plástico para vaso; fornecimento e instalação</t>
  </si>
  <si>
    <t>HID-DAG-020</t>
  </si>
  <si>
    <t>INC-PLA-015</t>
  </si>
  <si>
    <t>PIN-BOR-015</t>
  </si>
  <si>
    <t>m2</t>
  </si>
  <si>
    <t>SPDA-CON-030</t>
  </si>
  <si>
    <t>SPDA-CON-010</t>
  </si>
  <si>
    <t>Estrutura metálica em arco; vão de 23,40m, incluindo todos os detalhes do Projeto.</t>
  </si>
  <si>
    <t>Eletroduto PVC rígido roscável  Ø25mm (3/4"), fornecimento e instalação, inclusive abraçadeiras</t>
  </si>
  <si>
    <t>Eletroduto PVC rígido roscável  Ø32mm (1"), fornecimento e instalação, inclusive abraçadeiras</t>
  </si>
  <si>
    <t>Eletroduto PVC rígido roscável  Ø50mm (1.1/2"), fornecimento e instalação, inclusive abraçadeiras</t>
  </si>
  <si>
    <t>Eletroduto PVC rígido roscável  Ø60mm (2"), fornecimento e instalação, inclusive abraçadeiras</t>
  </si>
  <si>
    <r>
      <t>Lastro de brita N</t>
    </r>
    <r>
      <rPr>
        <vertAlign val="superscript"/>
        <sz val="11"/>
        <color theme="1"/>
        <rFont val="Calibri"/>
        <family val="2"/>
        <scheme val="minor"/>
      </rPr>
      <t xml:space="preserve">o </t>
    </r>
    <r>
      <rPr>
        <sz val="11"/>
        <color theme="1"/>
        <rFont val="Calibri"/>
        <family val="2"/>
        <scheme val="minor"/>
      </rPr>
      <t>4 compactada,  espessura 5cm</t>
    </r>
  </si>
  <si>
    <t>1/2”</t>
  </si>
  <si>
    <t>5/8”</t>
  </si>
  <si>
    <t>3/4”</t>
  </si>
  <si>
    <t>7/8”</t>
  </si>
  <si>
    <t>1”</t>
  </si>
  <si>
    <t>1 1/8”</t>
  </si>
  <si>
    <t>1 1/4”</t>
  </si>
  <si>
    <t>1 3/8”</t>
  </si>
  <si>
    <t>1 1/2”</t>
  </si>
  <si>
    <t>PARAFUSOS</t>
  </si>
  <si>
    <t>FORÇA DE TRAÇÃO(ton)</t>
  </si>
  <si>
    <t>TOTAL</t>
  </si>
  <si>
    <t>Coletor predial de esgoto da caixa até a rede (Distância = 10 m, Largura da vala 0,65cm, incl escavação</t>
  </si>
  <si>
    <t>Barracão para escritório de obra porte pequeno A=20,00m²</t>
  </si>
  <si>
    <t>2.1.2</t>
  </si>
  <si>
    <t>2.1.3</t>
  </si>
  <si>
    <t>2.1.4</t>
  </si>
  <si>
    <t>Data de preço: DEZEMBRO/2018 com desoneração</t>
  </si>
  <si>
    <t>ELE-PAD-010</t>
  </si>
  <si>
    <t>Padrão Aéreo CEMIG Tipo D2- Demanda de 15 a 23 KVA Trifásico</t>
  </si>
  <si>
    <t>Locação da obra (execução de gabarito) com reaproveitamento 2 vezes</t>
  </si>
  <si>
    <t>LOC-OBR-005</t>
  </si>
  <si>
    <t>EST-MET-055</t>
  </si>
  <si>
    <t>Porta de madeira para pintura, semi-oca (leve ou média), dimensões 80x210cm - PM-1, espessura 3,5cm; incluso dobradiças, batentes e fechadura, inclusive chapa metálica plana resistente a impactos 14GSG 1,95mm nas portas PM-1</t>
  </si>
  <si>
    <t>Porta de alumínio tipo veneziana de abrir, dimensões 60x160cm, espessura 1,8cm; incluso instalação marco contra marco  e dobradiças</t>
  </si>
  <si>
    <t>Rufo metálico #24, corte 25cm</t>
  </si>
  <si>
    <t>Calha galvanizada para vestiário #24, corte 33cm</t>
  </si>
  <si>
    <t>Calha galvanizada para vestiário #24, corte 50cm</t>
  </si>
  <si>
    <t>Forro de PVC, liso, para ambientes comerciais, inclusive estrutura de fixação AF_05/2017</t>
  </si>
  <si>
    <t>Argamassa 1:3, (cimento e areia), preparo manual, incluso aditivo impermeabilizanteespessura 5cm</t>
  </si>
  <si>
    <t>Argamassa 1:4, (cimento e areia), preparo manual, incluso aditivo impermeabilizanteespessura 5cm</t>
  </si>
  <si>
    <t>URB-RAM-005</t>
  </si>
  <si>
    <t>Caixa d'água em POLIETILENO, capacidade 1500L COM TAMPA-, fornecimento e instalação</t>
  </si>
  <si>
    <t>MET-DUC-005</t>
  </si>
  <si>
    <t>Chuveiro Maxi Elétrico Tipo Ducha, em corpo plástico</t>
  </si>
  <si>
    <t>ACE-SAP-025</t>
  </si>
  <si>
    <t>Extintor PQS (4kg), fornecimento e instalação</t>
  </si>
  <si>
    <t>Lâmpada compacta de LED 6 W, BASE E27 - Fornecimento Instalação</t>
  </si>
  <si>
    <t>74131/005</t>
  </si>
  <si>
    <t>Quadro de distribuição de energia para 24 disjuntores, fornecimento e instalação</t>
  </si>
  <si>
    <t>74130/003</t>
  </si>
  <si>
    <t>Disjuntor bipolar termomagnético de 10A a 50A- 240V, fornecimento e instalação</t>
  </si>
  <si>
    <t>Disjuntor tripolar termomagnético de 10A a 50A- 240V, fornecimento e instalação</t>
  </si>
  <si>
    <t>17.2.11</t>
  </si>
  <si>
    <t>17.2.12</t>
  </si>
  <si>
    <t>17.2.13</t>
  </si>
  <si>
    <t>17.2.14</t>
  </si>
  <si>
    <t>Luminárias Tipo Calha 2x36W(lâmpada em LED) de sobrepor, fornecimento e instalação</t>
  </si>
  <si>
    <t>um</t>
  </si>
  <si>
    <t>Bancadas e divisórias em granito cinza andorinha, espessura 3,0cm</t>
  </si>
  <si>
    <t>LIN-GER-005</t>
  </si>
  <si>
    <t>PLA-ALU-005</t>
  </si>
  <si>
    <t>Placa de inauguração em chapa de alumínio fundido 0,60x0,40m, fornecimento e colocação</t>
  </si>
  <si>
    <t>13.8</t>
  </si>
  <si>
    <t>13.9</t>
  </si>
  <si>
    <t>13.10</t>
  </si>
  <si>
    <t>13.11</t>
  </si>
  <si>
    <t>13.12</t>
  </si>
  <si>
    <t>Junção de PVC simples 40mm, soldável, fornecimento e instalação</t>
  </si>
  <si>
    <t>Ralo de PVC soldável, 100mmx40mm, fornecimento e instalação</t>
  </si>
  <si>
    <t>Caixa sifonada 150x150x50mm, fornecimento e instalação</t>
  </si>
  <si>
    <t>73795/002</t>
  </si>
  <si>
    <t>Válvula de retenção vertical para lavatório 1", fornecimento e instalação</t>
  </si>
  <si>
    <t>17.1.6</t>
  </si>
  <si>
    <t>17.1.7</t>
  </si>
  <si>
    <t>Dispositivo diferencial residual  25A- 40A, fornecimento e instalação</t>
  </si>
  <si>
    <t>74130/005</t>
  </si>
  <si>
    <t>Disjuntor tripolar termomagnético de 60A- 240V, fornecimento e instalação</t>
  </si>
  <si>
    <t>17.3.4</t>
  </si>
  <si>
    <t>17.3.5</t>
  </si>
  <si>
    <t>Cabo de cobre flexível, isolado, seção de 10mm²; anti-chama 450/750V</t>
  </si>
  <si>
    <t>Cabo de cobre flexível, isolado, seção de 16mm²; anti-chama 450/750V</t>
  </si>
  <si>
    <t>SISTEMA DE PROTEÇÃO CONTRA DESCARGAS ATMOSFÉRICAS</t>
  </si>
  <si>
    <t>74209/001</t>
  </si>
  <si>
    <t>74220/001</t>
  </si>
  <si>
    <t xml:space="preserve">Ligação da Rede 50mm ao Ramal Predial 1/2" </t>
  </si>
  <si>
    <t>Reterro manual apiloado em camadas de 0,20 m com soquete</t>
  </si>
  <si>
    <t>Escavação manual de valas em qualquer terreno exceto rocha até h&lt;= 1,3m</t>
  </si>
  <si>
    <t xml:space="preserve">Regularização e compactação do fundo de valas </t>
  </si>
  <si>
    <t>Telha metálica trapezoidal, pré pintada na cor branca, espessura 0,5mm (fechamento lateral)</t>
  </si>
  <si>
    <t>Telha metálica trapezoidal, pré pintada na cor branca, espessura 0,5mm (cobertura em arco)</t>
  </si>
  <si>
    <t>Telha metálica trapezoidal, acabamento natural, espessura 0,5mm (lanternin)</t>
  </si>
  <si>
    <t>7.7</t>
  </si>
  <si>
    <t>ACE-BAR-030</t>
  </si>
  <si>
    <t>6.2.4</t>
  </si>
  <si>
    <t>6.2.5</t>
  </si>
  <si>
    <t>6.2.6</t>
  </si>
  <si>
    <t>Barra de apoio vertical em aço inox D=11x 4", L=70cm, para PNE(Chuveiro, incl. Fixação)</t>
  </si>
  <si>
    <t>Barra de apoio horizontal e vertical em aço inox D=11x 4", L=135cm, para PNE(Chuveiro, incl. Fixação)</t>
  </si>
  <si>
    <t>Barra de apoio PNE, L=40cm, (porta, incl. Fixação)</t>
  </si>
  <si>
    <t>Barra de apoio em aço inox L=90cm, para PNE(Vaso Sanitário, incl. Fixação)</t>
  </si>
  <si>
    <t>ACE-BAR-040</t>
  </si>
  <si>
    <t>Barra de apoio p Lavatório de canto, em aço inox polido, D =3,0cm(mínimo) inclusive instalação e fixação</t>
  </si>
  <si>
    <t>Rampa de acesso para deficientes em concreto simples Fck 25,0 MPa, desmpenada, com pintura indicativa, 2 demãos</t>
  </si>
  <si>
    <t>HID-CXS-060</t>
  </si>
  <si>
    <t>Caixa de inspeção em alvenaria 60x60x60cm, inclusive escavação, reaterro e bota fora</t>
  </si>
  <si>
    <t>Caixa P/ med polifásico, c/ visor para via púb., dim. 57 X 49 X 26 cm, conforme padrão CEMIG TIPO CM-3</t>
  </si>
  <si>
    <t>Curva 90º PVC curta 1/2", fornecimento e instalação</t>
  </si>
  <si>
    <t>Luminária de alumínio para quadra poliesportiva, refletor 17" com gradil aramado e base E40 para lâmpada de luz mista 250W; fornecimento e instalação</t>
  </si>
  <si>
    <t>Aterramento completo para para raios com haste de cobre, alma de aço tipo Copperweld 5/8"x2,40m; incluso caixa, conector e cabo de cobre nu; fornecimento e instalação</t>
  </si>
  <si>
    <t>Alambrado para quadra poliesportiva, estruturado por tubos de aço galvanizado sem costura 2" DIN 2440, com tela de arame galvanizado malha quadrada 5x5cm</t>
  </si>
  <si>
    <t>Pintura prime epóxi para estrutura metálica, 2 demãos</t>
  </si>
  <si>
    <t>Corte e dobra de aço CA-60 Ø 5,0mm; incluso fornecimento, corte, dobra e colocação</t>
  </si>
  <si>
    <t>Corte e dobra de aço CA-50 Ø 10mm; incluso fornecimento, corte, dobra e colocação</t>
  </si>
  <si>
    <t>Corte e dobra de aço CA-50 Ø 6,3mm; incluso fornecimento, corte, dobra e colocação</t>
  </si>
  <si>
    <t>Corte e dobra de aço CA-50 Ø 12,5mm; incluso fornecimento, corte, dobra e colocação</t>
  </si>
  <si>
    <t>Fabricação, montagem e desmontagem de forma para viga baldrame em madeira serrada, e 25mm , 2 utilizações</t>
  </si>
  <si>
    <t>3.1.8</t>
  </si>
  <si>
    <t>3.1.9</t>
  </si>
  <si>
    <t>3.1.10</t>
  </si>
  <si>
    <t>3.1.11</t>
  </si>
  <si>
    <t>Fabricação, montagem e desmontagem de forma para blocos de coroamento em madeira serrada, e 25mm , 2 utilizações</t>
  </si>
  <si>
    <t>QUADRA</t>
  </si>
  <si>
    <t>PISO DA QUADRA</t>
  </si>
  <si>
    <t>4.1.5</t>
  </si>
  <si>
    <t>4.1.6</t>
  </si>
  <si>
    <t>4.1.7</t>
  </si>
  <si>
    <t>2/9</t>
  </si>
  <si>
    <t>1/9</t>
  </si>
  <si>
    <t>3/9</t>
  </si>
  <si>
    <t>4/9</t>
  </si>
  <si>
    <t>5/9</t>
  </si>
  <si>
    <t>6/9</t>
  </si>
  <si>
    <t>7/9</t>
  </si>
  <si>
    <t>8/9</t>
  </si>
  <si>
    <t>9/9</t>
  </si>
  <si>
    <t>SUBTOTAL</t>
  </si>
  <si>
    <t>Data:</t>
  </si>
  <si>
    <t>Eng. Ney Lopes Procópio- CREA: 2019/D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</si>
</sst>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rgb="FF26323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4" fontId="0" fillId="0" borderId="0" xfId="0" applyNumberFormat="1" applyFont="1" applyAlignment="1">
      <alignment horizontal="righ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2" fontId="0" fillId="0" borderId="0" xfId="0" applyNumberFormat="1" applyFont="1"/>
    <xf numFmtId="2" fontId="0" fillId="0" borderId="0" xfId="0" applyNumberFormat="1" applyFont="1" applyAlignment="1">
      <alignment horizontal="right"/>
    </xf>
    <xf numFmtId="2" fontId="0" fillId="0" borderId="0" xfId="0" applyNumberFormat="1" applyFont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vertical="center"/>
    </xf>
    <xf numFmtId="2" fontId="0" fillId="0" borderId="13" xfId="0" applyNumberFormat="1" applyFont="1" applyBorder="1" applyAlignment="1">
      <alignment horizontal="right"/>
    </xf>
    <xf numFmtId="4" fontId="0" fillId="0" borderId="13" xfId="0" applyNumberFormat="1" applyFont="1" applyBorder="1" applyAlignment="1">
      <alignment horizontal="right"/>
    </xf>
    <xf numFmtId="2" fontId="0" fillId="0" borderId="0" xfId="0" applyNumberFormat="1" applyFont="1" applyBorder="1" applyAlignment="1">
      <alignment horizontal="right"/>
    </xf>
    <xf numFmtId="4" fontId="0" fillId="0" borderId="0" xfId="0" applyNumberFormat="1" applyFont="1" applyBorder="1" applyAlignment="1">
      <alignment horizontal="right"/>
    </xf>
    <xf numFmtId="0" fontId="0" fillId="0" borderId="6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8" xfId="0" applyFont="1" applyBorder="1"/>
    <xf numFmtId="2" fontId="0" fillId="0" borderId="0" xfId="0" applyNumberFormat="1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horizontal="center"/>
    </xf>
    <xf numFmtId="2" fontId="0" fillId="2" borderId="6" xfId="0" applyNumberFormat="1" applyFont="1" applyFill="1" applyBorder="1"/>
    <xf numFmtId="0" fontId="0" fillId="2" borderId="7" xfId="0" applyFont="1" applyFill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2" fontId="0" fillId="2" borderId="0" xfId="0" applyNumberFormat="1" applyFont="1" applyFill="1" applyBorder="1"/>
    <xf numFmtId="0" fontId="0" fillId="2" borderId="9" xfId="0" applyFont="1" applyFill="1" applyBorder="1"/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right"/>
    </xf>
    <xf numFmtId="4" fontId="0" fillId="2" borderId="1" xfId="0" applyNumberFormat="1" applyFont="1" applyFill="1" applyBorder="1" applyAlignment="1">
      <alignment horizontal="right"/>
    </xf>
    <xf numFmtId="0" fontId="0" fillId="2" borderId="11" xfId="0" applyFont="1" applyFill="1" applyBorder="1"/>
    <xf numFmtId="0" fontId="0" fillId="2" borderId="11" xfId="0" applyFont="1" applyFill="1" applyBorder="1" applyAlignment="1">
      <alignment horizontal="center"/>
    </xf>
    <xf numFmtId="2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0" xfId="0" applyFont="1" applyFill="1" applyBorder="1" applyAlignment="1">
      <alignment horizontal="center" vertical="center"/>
    </xf>
    <xf numFmtId="0" fontId="0" fillId="0" borderId="1" xfId="0" applyFont="1" applyBorder="1"/>
    <xf numFmtId="2" fontId="0" fillId="0" borderId="1" xfId="0" applyNumberFormat="1" applyFont="1" applyBorder="1"/>
    <xf numFmtId="4" fontId="0" fillId="0" borderId="1" xfId="0" applyNumberFormat="1" applyFont="1" applyBorder="1" applyAlignment="1"/>
    <xf numFmtId="0" fontId="0" fillId="0" borderId="1" xfId="0" applyFont="1" applyBorder="1" applyAlignment="1">
      <alignment vertical="center"/>
    </xf>
    <xf numFmtId="2" fontId="0" fillId="0" borderId="1" xfId="0" applyNumberFormat="1" applyFont="1" applyBorder="1" applyAlignment="1">
      <alignment vertical="center"/>
    </xf>
    <xf numFmtId="4" fontId="0" fillId="0" borderId="1" xfId="0" applyNumberFormat="1" applyFont="1" applyBorder="1" applyAlignment="1">
      <alignment vertical="center"/>
    </xf>
    <xf numFmtId="2" fontId="0" fillId="0" borderId="14" xfId="0" applyNumberFormat="1" applyFont="1" applyBorder="1" applyAlignment="1">
      <alignment horizontal="right"/>
    </xf>
    <xf numFmtId="4" fontId="0" fillId="0" borderId="14" xfId="0" applyNumberFormat="1" applyFont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2" fontId="1" fillId="2" borderId="14" xfId="0" applyNumberFormat="1" applyFont="1" applyFill="1" applyBorder="1" applyAlignment="1">
      <alignment horizontal="right"/>
    </xf>
    <xf numFmtId="4" fontId="1" fillId="2" borderId="14" xfId="0" applyNumberFormat="1" applyFont="1" applyFill="1" applyBorder="1" applyAlignment="1">
      <alignment horizontal="right"/>
    </xf>
    <xf numFmtId="0" fontId="0" fillId="0" borderId="0" xfId="0" applyFont="1" applyFill="1" applyBorder="1"/>
    <xf numFmtId="2" fontId="0" fillId="0" borderId="1" xfId="0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0" fontId="0" fillId="0" borderId="0" xfId="0" applyFont="1" applyFill="1"/>
    <xf numFmtId="4" fontId="0" fillId="0" borderId="0" xfId="0" applyNumberFormat="1" applyFont="1" applyFill="1" applyBorder="1"/>
    <xf numFmtId="0" fontId="0" fillId="0" borderId="3" xfId="0" applyFont="1" applyBorder="1"/>
    <xf numFmtId="10" fontId="1" fillId="2" borderId="0" xfId="0" applyNumberFormat="1" applyFont="1" applyFill="1" applyBorder="1"/>
    <xf numFmtId="49" fontId="0" fillId="0" borderId="14" xfId="0" applyNumberFormat="1" applyFont="1" applyBorder="1" applyAlignment="1">
      <alignment horizontal="center"/>
    </xf>
    <xf numFmtId="0" fontId="0" fillId="0" borderId="8" xfId="0" applyFont="1" applyFill="1" applyBorder="1"/>
    <xf numFmtId="49" fontId="0" fillId="0" borderId="0" xfId="0" applyNumberFormat="1" applyFont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4" fontId="0" fillId="0" borderId="1" xfId="0" applyNumberFormat="1" applyFont="1" applyFill="1" applyBorder="1"/>
    <xf numFmtId="0" fontId="0" fillId="0" borderId="14" xfId="0" applyFont="1" applyFill="1" applyBorder="1" applyAlignment="1">
      <alignment horizontal="center"/>
    </xf>
    <xf numFmtId="2" fontId="0" fillId="0" borderId="14" xfId="0" applyNumberFormat="1" applyFont="1" applyFill="1" applyBorder="1" applyAlignment="1">
      <alignment horizontal="right"/>
    </xf>
    <xf numFmtId="4" fontId="0" fillId="0" borderId="14" xfId="0" applyNumberFormat="1" applyFont="1" applyFill="1" applyBorder="1" applyAlignment="1">
      <alignment horizontal="right"/>
    </xf>
    <xf numFmtId="0" fontId="1" fillId="2" borderId="11" xfId="0" applyFont="1" applyFill="1" applyBorder="1"/>
    <xf numFmtId="2" fontId="1" fillId="2" borderId="11" xfId="0" applyNumberFormat="1" applyFont="1" applyFill="1" applyBorder="1"/>
    <xf numFmtId="4" fontId="1" fillId="2" borderId="12" xfId="0" applyNumberFormat="1" applyFont="1" applyFill="1" applyBorder="1"/>
    <xf numFmtId="4" fontId="0" fillId="0" borderId="1" xfId="0" applyNumberFormat="1" applyFont="1" applyBorder="1"/>
    <xf numFmtId="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right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1" fillId="2" borderId="14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13" xfId="0" applyFont="1" applyBorder="1" applyAlignment="1">
      <alignment horizontal="center" vertical="center"/>
    </xf>
    <xf numFmtId="0" fontId="0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 indent="1"/>
    </xf>
    <xf numFmtId="2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4" borderId="0" xfId="0" applyFont="1" applyFill="1" applyBorder="1" applyAlignment="1">
      <alignment horizontal="center" vertical="center"/>
    </xf>
    <xf numFmtId="4" fontId="0" fillId="4" borderId="0" xfId="0" applyNumberFormat="1" applyFont="1" applyFill="1" applyBorder="1" applyAlignment="1">
      <alignment horizontal="center" vertical="center"/>
    </xf>
    <xf numFmtId="4" fontId="0" fillId="5" borderId="0" xfId="0" applyNumberFormat="1" applyFont="1" applyFill="1" applyBorder="1"/>
    <xf numFmtId="4" fontId="1" fillId="2" borderId="1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/>
    <xf numFmtId="4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10" fontId="0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right"/>
    </xf>
    <xf numFmtId="4" fontId="1" fillId="2" borderId="13" xfId="0" applyNumberFormat="1" applyFont="1" applyFill="1" applyBorder="1" applyAlignment="1">
      <alignment horizontal="right"/>
    </xf>
    <xf numFmtId="2" fontId="0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2" fontId="0" fillId="0" borderId="0" xfId="0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49" fontId="0" fillId="0" borderId="1" xfId="0" applyNumberFormat="1" applyFont="1" applyBorder="1" applyAlignment="1">
      <alignment horizontal="center"/>
    </xf>
    <xf numFmtId="0" fontId="0" fillId="0" borderId="1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64" fontId="0" fillId="0" borderId="11" xfId="0" applyNumberFormat="1" applyFont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right" vertical="center"/>
    </xf>
    <xf numFmtId="2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2" fontId="0" fillId="0" borderId="13" xfId="0" applyNumberFormat="1" applyFont="1" applyBorder="1" applyAlignment="1">
      <alignment horizontal="right" vertical="center"/>
    </xf>
    <xf numFmtId="2" fontId="0" fillId="0" borderId="14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4" fontId="0" fillId="0" borderId="13" xfId="0" applyNumberFormat="1" applyFont="1" applyBorder="1" applyAlignment="1">
      <alignment horizontal="right" vertical="center"/>
    </xf>
    <xf numFmtId="4" fontId="0" fillId="0" borderId="14" xfId="0" applyNumberFormat="1" applyFont="1" applyBorder="1" applyAlignment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/>
    </xf>
    <xf numFmtId="0" fontId="0" fillId="2" borderId="5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2" borderId="4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distributed"/>
    </xf>
    <xf numFmtId="0" fontId="0" fillId="2" borderId="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left"/>
    </xf>
    <xf numFmtId="0" fontId="0" fillId="0" borderId="12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0" fillId="0" borderId="7" xfId="0" applyFont="1" applyBorder="1" applyAlignment="1">
      <alignment horizontal="left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4" fontId="0" fillId="0" borderId="13" xfId="0" applyNumberFormat="1" applyFont="1" applyFill="1" applyBorder="1" applyAlignment="1">
      <alignment horizontal="right" vertical="center"/>
    </xf>
    <xf numFmtId="4" fontId="0" fillId="0" borderId="14" xfId="0" applyNumberFormat="1" applyFont="1" applyFill="1" applyBorder="1" applyAlignment="1">
      <alignment horizontal="right" vertical="center"/>
    </xf>
    <xf numFmtId="2" fontId="0" fillId="0" borderId="1" xfId="0" applyNumberFormat="1" applyFont="1" applyBorder="1" applyAlignment="1">
      <alignment horizontal="right" vertical="center"/>
    </xf>
    <xf numFmtId="17" fontId="0" fillId="0" borderId="6" xfId="0" applyNumberFormat="1" applyFont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2" fontId="0" fillId="0" borderId="13" xfId="0" applyNumberFormat="1" applyFont="1" applyFill="1" applyBorder="1" applyAlignment="1">
      <alignment horizontal="right" vertical="center"/>
    </xf>
    <xf numFmtId="2" fontId="0" fillId="0" borderId="14" xfId="0" applyNumberFormat="1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left" wrapText="1"/>
    </xf>
    <xf numFmtId="0" fontId="0" fillId="0" borderId="10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3" borderId="7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0" fillId="0" borderId="7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</xdr:row>
      <xdr:rowOff>95250</xdr:rowOff>
    </xdr:from>
    <xdr:to>
      <xdr:col>2</xdr:col>
      <xdr:colOff>921695</xdr:colOff>
      <xdr:row>5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285750"/>
          <a:ext cx="712145" cy="790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2</xdr:col>
      <xdr:colOff>257176</xdr:colOff>
      <xdr:row>42</xdr:row>
      <xdr:rowOff>28575</xdr:rowOff>
    </xdr:from>
    <xdr:to>
      <xdr:col>2</xdr:col>
      <xdr:colOff>900680</xdr:colOff>
      <xdr:row>45</xdr:row>
      <xdr:rowOff>171450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1" y="8029575"/>
          <a:ext cx="643504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2</xdr:col>
      <xdr:colOff>276226</xdr:colOff>
      <xdr:row>83</xdr:row>
      <xdr:rowOff>57150</xdr:rowOff>
    </xdr:from>
    <xdr:to>
      <xdr:col>2</xdr:col>
      <xdr:colOff>893990</xdr:colOff>
      <xdr:row>86</xdr:row>
      <xdr:rowOff>171450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1" y="15868650"/>
          <a:ext cx="617764" cy="685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2</xdr:col>
      <xdr:colOff>314325</xdr:colOff>
      <xdr:row>123</xdr:row>
      <xdr:rowOff>47625</xdr:rowOff>
    </xdr:from>
    <xdr:to>
      <xdr:col>2</xdr:col>
      <xdr:colOff>932090</xdr:colOff>
      <xdr:row>126</xdr:row>
      <xdr:rowOff>161925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23679150"/>
          <a:ext cx="617765" cy="685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2</xdr:col>
      <xdr:colOff>276226</xdr:colOff>
      <xdr:row>164</xdr:row>
      <xdr:rowOff>28575</xdr:rowOff>
    </xdr:from>
    <xdr:to>
      <xdr:col>2</xdr:col>
      <xdr:colOff>919730</xdr:colOff>
      <xdr:row>167</xdr:row>
      <xdr:rowOff>171450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1" y="31470600"/>
          <a:ext cx="643504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2</xdr:col>
      <xdr:colOff>314325</xdr:colOff>
      <xdr:row>205</xdr:row>
      <xdr:rowOff>66675</xdr:rowOff>
    </xdr:from>
    <xdr:to>
      <xdr:col>2</xdr:col>
      <xdr:colOff>876300</xdr:colOff>
      <xdr:row>208</xdr:row>
      <xdr:rowOff>119042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39319200"/>
          <a:ext cx="561975" cy="6238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2</xdr:col>
      <xdr:colOff>238125</xdr:colOff>
      <xdr:row>246</xdr:row>
      <xdr:rowOff>38100</xdr:rowOff>
    </xdr:from>
    <xdr:to>
      <xdr:col>2</xdr:col>
      <xdr:colOff>838200</xdr:colOff>
      <xdr:row>249</xdr:row>
      <xdr:rowOff>132763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46967775"/>
          <a:ext cx="600075" cy="66616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2</xdr:col>
      <xdr:colOff>323850</xdr:colOff>
      <xdr:row>328</xdr:row>
      <xdr:rowOff>66675</xdr:rowOff>
    </xdr:from>
    <xdr:to>
      <xdr:col>2</xdr:col>
      <xdr:colOff>904875</xdr:colOff>
      <xdr:row>331</xdr:row>
      <xdr:rowOff>140190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62750700"/>
          <a:ext cx="581025" cy="6450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2</xdr:col>
      <xdr:colOff>238125</xdr:colOff>
      <xdr:row>287</xdr:row>
      <xdr:rowOff>38100</xdr:rowOff>
    </xdr:from>
    <xdr:to>
      <xdr:col>2</xdr:col>
      <xdr:colOff>838200</xdr:colOff>
      <xdr:row>290</xdr:row>
      <xdr:rowOff>132763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46967775"/>
          <a:ext cx="600075" cy="66616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377"/>
  <sheetViews>
    <sheetView showGridLines="0" tabSelected="1" view="pageBreakPreview" zoomScale="80" zoomScaleNormal="100" zoomScaleSheetLayoutView="80" workbookViewId="0">
      <selection activeCell="T10" sqref="T10"/>
    </sheetView>
  </sheetViews>
  <sheetFormatPr defaultRowHeight="15" customHeight="1" x14ac:dyDescent="0.25"/>
  <cols>
    <col min="1" max="1" width="2.7109375" style="1" customWidth="1"/>
    <col min="2" max="2" width="7.7109375" style="1" customWidth="1"/>
    <col min="3" max="3" width="14.28515625" style="1" customWidth="1"/>
    <col min="4" max="4" width="8.7109375" style="1" customWidth="1"/>
    <col min="5" max="16" width="7.7109375" style="10" customWidth="1"/>
    <col min="17" max="17" width="7.7109375" style="2" customWidth="1"/>
    <col min="18" max="18" width="8.7109375" style="6" customWidth="1"/>
    <col min="19" max="19" width="8.7109375" style="1" hidden="1" customWidth="1"/>
    <col min="20" max="20" width="10.7109375" style="1" customWidth="1"/>
    <col min="21" max="21" width="11.7109375" style="1" customWidth="1"/>
    <col min="22" max="23" width="9.140625" style="1"/>
    <col min="24" max="24" width="17.28515625" style="140" customWidth="1"/>
    <col min="25" max="25" width="12.7109375" style="10" customWidth="1"/>
    <col min="26" max="26" width="12.7109375" style="142" customWidth="1"/>
    <col min="27" max="27" width="9.140625" style="10"/>
    <col min="28" max="28" width="15.7109375" style="72" customWidth="1"/>
    <col min="29" max="29" width="15.7109375" style="5" customWidth="1"/>
    <col min="30" max="16384" width="9.140625" style="1"/>
  </cols>
  <sheetData>
    <row r="2" spans="2:26" ht="15" customHeight="1" x14ac:dyDescent="0.25">
      <c r="B2" s="265"/>
      <c r="C2" s="266"/>
      <c r="D2" s="23" t="s">
        <v>0</v>
      </c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4"/>
      <c r="R2" s="25"/>
      <c r="S2" s="23"/>
      <c r="T2" s="23"/>
      <c r="U2" s="26"/>
      <c r="V2" s="21"/>
    </row>
    <row r="3" spans="2:26" ht="15" customHeight="1" x14ac:dyDescent="0.25">
      <c r="B3" s="267"/>
      <c r="C3" s="268"/>
      <c r="D3" s="27" t="s">
        <v>484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39" t="s">
        <v>1</v>
      </c>
      <c r="R3" s="29"/>
      <c r="S3" s="27"/>
      <c r="T3" s="93" t="s">
        <v>424</v>
      </c>
      <c r="U3" s="30"/>
      <c r="V3" s="21"/>
    </row>
    <row r="4" spans="2:26" ht="15" customHeight="1" x14ac:dyDescent="0.25">
      <c r="B4" s="267"/>
      <c r="C4" s="268"/>
      <c r="D4" s="27" t="s">
        <v>3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39" t="s">
        <v>2</v>
      </c>
      <c r="R4" s="29"/>
      <c r="S4" s="27"/>
      <c r="T4" s="58">
        <v>0.24310000000000001</v>
      </c>
      <c r="U4" s="30"/>
      <c r="V4" s="21"/>
    </row>
    <row r="5" spans="2:26" ht="15" customHeight="1" x14ac:dyDescent="0.25">
      <c r="B5" s="267"/>
      <c r="C5" s="268"/>
      <c r="D5" s="27" t="s">
        <v>4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8"/>
      <c r="R5" s="29"/>
      <c r="S5" s="27"/>
      <c r="T5" s="27"/>
      <c r="U5" s="30"/>
      <c r="V5" s="21"/>
    </row>
    <row r="6" spans="2:26" ht="15" customHeight="1" x14ac:dyDescent="0.25">
      <c r="B6" s="269"/>
      <c r="C6" s="270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67"/>
      <c r="Q6" s="84" t="s">
        <v>5</v>
      </c>
      <c r="R6" s="68"/>
      <c r="S6" s="67"/>
      <c r="T6" s="67"/>
      <c r="U6" s="69">
        <f>X371</f>
        <v>789635.19530000014</v>
      </c>
      <c r="V6" s="21"/>
    </row>
    <row r="7" spans="2:26" ht="15" customHeight="1" x14ac:dyDescent="0.25">
      <c r="B7" s="185" t="s">
        <v>6</v>
      </c>
      <c r="C7" s="185" t="s">
        <v>7</v>
      </c>
      <c r="D7" s="231" t="s">
        <v>8</v>
      </c>
      <c r="E7" s="206" t="s">
        <v>9</v>
      </c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07"/>
      <c r="Q7" s="227" t="s">
        <v>10</v>
      </c>
      <c r="R7" s="184" t="s">
        <v>11</v>
      </c>
      <c r="S7" s="230" t="s">
        <v>12</v>
      </c>
      <c r="T7" s="230" t="s">
        <v>13</v>
      </c>
      <c r="U7" s="185" t="s">
        <v>14</v>
      </c>
      <c r="V7" s="21"/>
    </row>
    <row r="8" spans="2:26" ht="15" customHeight="1" x14ac:dyDescent="0.25">
      <c r="B8" s="185"/>
      <c r="C8" s="185"/>
      <c r="D8" s="231"/>
      <c r="E8" s="210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11"/>
      <c r="Q8" s="227"/>
      <c r="R8" s="184"/>
      <c r="S8" s="230"/>
      <c r="T8" s="230"/>
      <c r="U8" s="185"/>
      <c r="V8" s="21"/>
    </row>
    <row r="9" spans="2:26" ht="15" customHeight="1" x14ac:dyDescent="0.25">
      <c r="B9" s="82">
        <v>1</v>
      </c>
      <c r="C9" s="82"/>
      <c r="D9" s="85"/>
      <c r="E9" s="235" t="s">
        <v>15</v>
      </c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7"/>
      <c r="Q9" s="86"/>
      <c r="R9" s="48"/>
      <c r="S9" s="49"/>
      <c r="T9" s="49" t="s">
        <v>593</v>
      </c>
      <c r="U9" s="49">
        <f>SUM(U10:U22)</f>
        <v>58857.360000000008</v>
      </c>
      <c r="V9" s="21"/>
      <c r="X9" s="141">
        <f>U9</f>
        <v>58857.360000000008</v>
      </c>
      <c r="Z9" s="142">
        <v>58857.36</v>
      </c>
    </row>
    <row r="10" spans="2:26" ht="15" customHeight="1" x14ac:dyDescent="0.25">
      <c r="B10" s="95" t="s">
        <v>16</v>
      </c>
      <c r="C10" s="95" t="s">
        <v>540</v>
      </c>
      <c r="D10" s="107" t="s">
        <v>17</v>
      </c>
      <c r="E10" s="96" t="s">
        <v>18</v>
      </c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8"/>
      <c r="Q10" s="108" t="s">
        <v>19</v>
      </c>
      <c r="R10" s="76">
        <v>10</v>
      </c>
      <c r="S10" s="9">
        <v>309.39999999999998</v>
      </c>
      <c r="T10" s="9">
        <f>ROUND(S10*(1+$T$4),2)</f>
        <v>384.62</v>
      </c>
      <c r="U10" s="9">
        <f>ROUND((R10*T10),2)</f>
        <v>3846.2</v>
      </c>
      <c r="V10" s="21"/>
      <c r="X10" s="141"/>
    </row>
    <row r="11" spans="2:26" ht="15" customHeight="1" x14ac:dyDescent="0.25">
      <c r="B11" s="95" t="s">
        <v>20</v>
      </c>
      <c r="C11" s="95" t="s">
        <v>541</v>
      </c>
      <c r="D11" s="107" t="s">
        <v>17</v>
      </c>
      <c r="E11" s="96" t="s">
        <v>21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8"/>
      <c r="Q11" s="108" t="s">
        <v>19</v>
      </c>
      <c r="R11" s="76">
        <v>156.19999999999999</v>
      </c>
      <c r="S11" s="9">
        <v>47.17</v>
      </c>
      <c r="T11" s="9">
        <f>ROUND(S11*(1+$T$4),2)</f>
        <v>58.64</v>
      </c>
      <c r="U11" s="9">
        <f t="shared" ref="U11:U13" si="0">ROUND((R11*T11),2)</f>
        <v>9159.57</v>
      </c>
      <c r="V11" s="21"/>
      <c r="X11" s="141"/>
    </row>
    <row r="12" spans="2:26" ht="15" customHeight="1" x14ac:dyDescent="0.25">
      <c r="B12" s="94" t="s">
        <v>22</v>
      </c>
      <c r="C12" s="95" t="s">
        <v>485</v>
      </c>
      <c r="D12" s="107" t="s">
        <v>25</v>
      </c>
      <c r="E12" s="96" t="s">
        <v>486</v>
      </c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8"/>
      <c r="Q12" s="108" t="s">
        <v>23</v>
      </c>
      <c r="R12" s="76">
        <v>1</v>
      </c>
      <c r="S12" s="9">
        <v>1438.74</v>
      </c>
      <c r="T12" s="9">
        <f>ROUND(S12*(1+$T$4),2)</f>
        <v>1788.5</v>
      </c>
      <c r="U12" s="9">
        <f t="shared" si="0"/>
        <v>1788.5</v>
      </c>
      <c r="V12" s="21"/>
      <c r="X12" s="141"/>
    </row>
    <row r="13" spans="2:26" ht="15" customHeight="1" x14ac:dyDescent="0.25">
      <c r="B13" s="43"/>
      <c r="C13" s="95" t="s">
        <v>27</v>
      </c>
      <c r="D13" s="107" t="s">
        <v>17</v>
      </c>
      <c r="E13" s="96" t="s">
        <v>28</v>
      </c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8"/>
      <c r="Q13" s="108" t="s">
        <v>23</v>
      </c>
      <c r="R13" s="76">
        <v>1</v>
      </c>
      <c r="S13" s="9">
        <v>54.11</v>
      </c>
      <c r="T13" s="9">
        <f t="shared" ref="T13:T22" si="1">ROUND(S13*(1+$T$4),2)</f>
        <v>67.260000000000005</v>
      </c>
      <c r="U13" s="9">
        <f t="shared" si="0"/>
        <v>67.260000000000005</v>
      </c>
      <c r="V13" s="21"/>
      <c r="X13" s="141"/>
    </row>
    <row r="14" spans="2:26" ht="15" customHeight="1" x14ac:dyDescent="0.25">
      <c r="B14" s="95" t="s">
        <v>24</v>
      </c>
      <c r="C14" s="95" t="s">
        <v>30</v>
      </c>
      <c r="D14" s="107" t="s">
        <v>17</v>
      </c>
      <c r="E14" s="96" t="s">
        <v>31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8"/>
      <c r="Q14" s="108" t="s">
        <v>39</v>
      </c>
      <c r="R14" s="76">
        <v>10</v>
      </c>
      <c r="S14" s="9">
        <v>21.35</v>
      </c>
      <c r="T14" s="9">
        <f t="shared" si="1"/>
        <v>26.54</v>
      </c>
      <c r="U14" s="9">
        <f t="shared" ref="U14:U22" si="2">ROUND((R14*T14),2)</f>
        <v>265.39999999999998</v>
      </c>
      <c r="V14" s="21"/>
      <c r="X14" s="141"/>
    </row>
    <row r="15" spans="2:26" ht="15" customHeight="1" x14ac:dyDescent="0.25">
      <c r="B15" s="95" t="s">
        <v>26</v>
      </c>
      <c r="C15" s="95">
        <v>83878</v>
      </c>
      <c r="D15" s="107" t="s">
        <v>17</v>
      </c>
      <c r="E15" s="96" t="s">
        <v>542</v>
      </c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8"/>
      <c r="Q15" s="108" t="s">
        <v>23</v>
      </c>
      <c r="R15" s="76">
        <v>1</v>
      </c>
      <c r="S15" s="9">
        <v>38.39</v>
      </c>
      <c r="T15" s="9">
        <f t="shared" si="1"/>
        <v>47.72</v>
      </c>
      <c r="U15" s="9">
        <f t="shared" si="2"/>
        <v>47.72</v>
      </c>
      <c r="V15" s="21"/>
      <c r="X15" s="141"/>
    </row>
    <row r="16" spans="2:26" ht="15" customHeight="1" x14ac:dyDescent="0.25">
      <c r="B16" s="186" t="s">
        <v>29</v>
      </c>
      <c r="C16" s="186">
        <v>93350</v>
      </c>
      <c r="D16" s="274" t="s">
        <v>17</v>
      </c>
      <c r="E16" s="99" t="s">
        <v>479</v>
      </c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1"/>
      <c r="Q16" s="290" t="s">
        <v>23</v>
      </c>
      <c r="R16" s="189">
        <v>1</v>
      </c>
      <c r="S16" s="292">
        <v>685.11</v>
      </c>
      <c r="T16" s="197">
        <f t="shared" si="1"/>
        <v>851.66</v>
      </c>
      <c r="U16" s="197">
        <f t="shared" si="2"/>
        <v>851.66</v>
      </c>
      <c r="V16" s="21"/>
      <c r="X16" s="141"/>
    </row>
    <row r="17" spans="2:26" ht="15" customHeight="1" x14ac:dyDescent="0.25">
      <c r="B17" s="187"/>
      <c r="C17" s="187"/>
      <c r="D17" s="275"/>
      <c r="E17" s="103" t="s">
        <v>420</v>
      </c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5"/>
      <c r="Q17" s="291"/>
      <c r="R17" s="190"/>
      <c r="S17" s="293"/>
      <c r="T17" s="198"/>
      <c r="U17" s="198"/>
      <c r="V17" s="21"/>
      <c r="X17" s="141"/>
    </row>
    <row r="18" spans="2:26" ht="15" customHeight="1" x14ac:dyDescent="0.25">
      <c r="B18" s="102" t="s">
        <v>32</v>
      </c>
      <c r="C18" s="95">
        <v>93212</v>
      </c>
      <c r="D18" s="107" t="s">
        <v>17</v>
      </c>
      <c r="E18" s="96" t="s">
        <v>35</v>
      </c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8"/>
      <c r="Q18" s="108" t="s">
        <v>19</v>
      </c>
      <c r="R18" s="76">
        <v>2.52</v>
      </c>
      <c r="S18" s="9">
        <v>638.49</v>
      </c>
      <c r="T18" s="9">
        <f t="shared" si="1"/>
        <v>793.71</v>
      </c>
      <c r="U18" s="9">
        <f t="shared" si="2"/>
        <v>2000.15</v>
      </c>
      <c r="V18" s="21"/>
      <c r="X18" s="141"/>
    </row>
    <row r="19" spans="2:26" ht="15" customHeight="1" x14ac:dyDescent="0.25">
      <c r="B19" s="102" t="s">
        <v>33</v>
      </c>
      <c r="C19" s="95">
        <v>93207</v>
      </c>
      <c r="D19" s="107" t="s">
        <v>17</v>
      </c>
      <c r="E19" s="96" t="s">
        <v>480</v>
      </c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8"/>
      <c r="Q19" s="108" t="s">
        <v>19</v>
      </c>
      <c r="R19" s="76">
        <v>20</v>
      </c>
      <c r="S19" s="9">
        <v>708.52</v>
      </c>
      <c r="T19" s="9">
        <f t="shared" si="1"/>
        <v>880.76</v>
      </c>
      <c r="U19" s="9">
        <f t="shared" si="2"/>
        <v>17615.2</v>
      </c>
      <c r="V19" s="21"/>
      <c r="X19" s="141"/>
    </row>
    <row r="20" spans="2:26" ht="15" customHeight="1" x14ac:dyDescent="0.25">
      <c r="B20" s="102" t="s">
        <v>34</v>
      </c>
      <c r="C20" s="95">
        <v>93584</v>
      </c>
      <c r="D20" s="107" t="s">
        <v>17</v>
      </c>
      <c r="E20" s="200" t="s">
        <v>38</v>
      </c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2"/>
      <c r="Q20" s="108" t="s">
        <v>19</v>
      </c>
      <c r="R20" s="76">
        <v>20</v>
      </c>
      <c r="S20" s="9">
        <v>563.41999999999996</v>
      </c>
      <c r="T20" s="9">
        <f t="shared" si="1"/>
        <v>700.39</v>
      </c>
      <c r="U20" s="9">
        <f t="shared" si="2"/>
        <v>14007.8</v>
      </c>
      <c r="V20" s="21"/>
      <c r="X20" s="141"/>
    </row>
    <row r="21" spans="2:26" ht="15" customHeight="1" x14ac:dyDescent="0.25">
      <c r="B21" s="102" t="s">
        <v>36</v>
      </c>
      <c r="C21" s="95" t="s">
        <v>488</v>
      </c>
      <c r="D21" s="107" t="s">
        <v>25</v>
      </c>
      <c r="E21" s="200" t="s">
        <v>487</v>
      </c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2"/>
      <c r="Q21" s="108" t="s">
        <v>19</v>
      </c>
      <c r="R21" s="76">
        <v>900</v>
      </c>
      <c r="S21" s="9">
        <v>7.03</v>
      </c>
      <c r="T21" s="9">
        <f t="shared" si="1"/>
        <v>8.74</v>
      </c>
      <c r="U21" s="9">
        <f t="shared" si="2"/>
        <v>7866</v>
      </c>
      <c r="V21" s="21"/>
      <c r="X21" s="141"/>
    </row>
    <row r="22" spans="2:26" ht="15" customHeight="1" x14ac:dyDescent="0.25">
      <c r="B22" s="102" t="s">
        <v>37</v>
      </c>
      <c r="C22" s="95" t="s">
        <v>40</v>
      </c>
      <c r="D22" s="107" t="s">
        <v>17</v>
      </c>
      <c r="E22" s="200" t="s">
        <v>41</v>
      </c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2"/>
      <c r="Q22" s="108" t="s">
        <v>19</v>
      </c>
      <c r="R22" s="76">
        <v>945</v>
      </c>
      <c r="S22" s="9">
        <v>1.1399999999999999</v>
      </c>
      <c r="T22" s="9">
        <f t="shared" si="1"/>
        <v>1.42</v>
      </c>
      <c r="U22" s="9">
        <f t="shared" si="2"/>
        <v>1341.9</v>
      </c>
      <c r="V22" s="21"/>
      <c r="X22" s="141"/>
    </row>
    <row r="23" spans="2:26" ht="15" customHeight="1" x14ac:dyDescent="0.25">
      <c r="B23" s="82">
        <v>2</v>
      </c>
      <c r="C23" s="82"/>
      <c r="D23" s="85"/>
      <c r="E23" s="238" t="s">
        <v>42</v>
      </c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86"/>
      <c r="R23" s="48"/>
      <c r="S23" s="49"/>
      <c r="T23" s="49"/>
      <c r="U23" s="49"/>
      <c r="V23" s="21"/>
      <c r="X23" s="141"/>
      <c r="Z23" s="142">
        <v>6297.49</v>
      </c>
    </row>
    <row r="24" spans="2:26" ht="15" customHeight="1" x14ac:dyDescent="0.25">
      <c r="B24" s="87" t="s">
        <v>43</v>
      </c>
      <c r="C24" s="87"/>
      <c r="D24" s="31"/>
      <c r="E24" s="203" t="s">
        <v>44</v>
      </c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32"/>
      <c r="R24" s="33"/>
      <c r="S24" s="34"/>
      <c r="T24" s="49" t="s">
        <v>593</v>
      </c>
      <c r="U24" s="49">
        <f>SUM(U25:U28)</f>
        <v>4872.87</v>
      </c>
      <c r="V24" s="21"/>
      <c r="X24" s="141">
        <f>U24</f>
        <v>4872.87</v>
      </c>
    </row>
    <row r="25" spans="2:26" ht="15" customHeight="1" x14ac:dyDescent="0.25">
      <c r="B25" s="92" t="s">
        <v>45</v>
      </c>
      <c r="C25" s="92">
        <v>96995</v>
      </c>
      <c r="D25" s="88" t="s">
        <v>17</v>
      </c>
      <c r="E25" s="224" t="s">
        <v>543</v>
      </c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108" t="s">
        <v>47</v>
      </c>
      <c r="R25" s="76">
        <v>13.2</v>
      </c>
      <c r="S25" s="9">
        <v>34.369999999999997</v>
      </c>
      <c r="T25" s="9">
        <f t="shared" ref="T25:T30" si="3">ROUND(S25*(1+$T$4),2)</f>
        <v>42.73</v>
      </c>
      <c r="U25" s="9">
        <f t="shared" ref="U25:U30" si="4">ROUND((R25*T25),2)</f>
        <v>564.04</v>
      </c>
      <c r="V25" s="21"/>
      <c r="X25" s="141"/>
    </row>
    <row r="26" spans="2:26" ht="15" customHeight="1" x14ac:dyDescent="0.25">
      <c r="B26" s="92" t="s">
        <v>481</v>
      </c>
      <c r="C26" s="92">
        <v>93358</v>
      </c>
      <c r="D26" s="88" t="s">
        <v>17</v>
      </c>
      <c r="E26" s="224" t="s">
        <v>544</v>
      </c>
      <c r="F26" s="224"/>
      <c r="G26" s="224"/>
      <c r="H26" s="224"/>
      <c r="I26" s="224"/>
      <c r="J26" s="224"/>
      <c r="K26" s="224"/>
      <c r="L26" s="224"/>
      <c r="M26" s="224"/>
      <c r="N26" s="224"/>
      <c r="O26" s="224"/>
      <c r="P26" s="224"/>
      <c r="Q26" s="89" t="s">
        <v>47</v>
      </c>
      <c r="R26" s="76">
        <v>41.08</v>
      </c>
      <c r="S26" s="9">
        <v>56.68</v>
      </c>
      <c r="T26" s="9">
        <f t="shared" si="3"/>
        <v>70.459999999999994</v>
      </c>
      <c r="U26" s="9">
        <f t="shared" si="4"/>
        <v>2894.5</v>
      </c>
      <c r="V26" s="21"/>
      <c r="X26" s="141"/>
    </row>
    <row r="27" spans="2:26" ht="15" customHeight="1" x14ac:dyDescent="0.25">
      <c r="B27" s="92" t="s">
        <v>482</v>
      </c>
      <c r="C27" s="92">
        <v>94097</v>
      </c>
      <c r="D27" s="88" t="s">
        <v>17</v>
      </c>
      <c r="E27" s="224" t="s">
        <v>545</v>
      </c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89" t="s">
        <v>19</v>
      </c>
      <c r="R27" s="76">
        <v>50</v>
      </c>
      <c r="S27" s="9">
        <v>4.4400000000000004</v>
      </c>
      <c r="T27" s="9">
        <f t="shared" si="3"/>
        <v>5.52</v>
      </c>
      <c r="U27" s="9">
        <f t="shared" si="4"/>
        <v>276</v>
      </c>
      <c r="V27" s="21"/>
      <c r="X27" s="141"/>
    </row>
    <row r="28" spans="2:26" ht="15" customHeight="1" x14ac:dyDescent="0.25">
      <c r="B28" s="92" t="s">
        <v>483</v>
      </c>
      <c r="C28" s="92">
        <v>96995</v>
      </c>
      <c r="D28" s="88" t="s">
        <v>17</v>
      </c>
      <c r="E28" s="224" t="s">
        <v>48</v>
      </c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89" t="s">
        <v>47</v>
      </c>
      <c r="R28" s="76">
        <v>26.64</v>
      </c>
      <c r="S28" s="9">
        <v>34.369999999999997</v>
      </c>
      <c r="T28" s="9">
        <f t="shared" si="3"/>
        <v>42.73</v>
      </c>
      <c r="U28" s="9">
        <f t="shared" si="4"/>
        <v>1138.33</v>
      </c>
      <c r="V28" s="21"/>
      <c r="X28" s="141"/>
    </row>
    <row r="29" spans="2:26" ht="15" customHeight="1" x14ac:dyDescent="0.25">
      <c r="B29" s="82" t="s">
        <v>46</v>
      </c>
      <c r="C29" s="82"/>
      <c r="D29" s="85"/>
      <c r="E29" s="271" t="s">
        <v>49</v>
      </c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3"/>
      <c r="Q29" s="86"/>
      <c r="R29" s="48"/>
      <c r="S29" s="49"/>
      <c r="T29" s="49" t="s">
        <v>593</v>
      </c>
      <c r="U29" s="49">
        <f>U30</f>
        <v>712.31</v>
      </c>
      <c r="V29" s="21"/>
      <c r="X29" s="141">
        <f>U29</f>
        <v>712.31</v>
      </c>
      <c r="Z29" s="142">
        <v>712.31</v>
      </c>
    </row>
    <row r="30" spans="2:26" ht="15" customHeight="1" x14ac:dyDescent="0.25">
      <c r="B30" s="92" t="s">
        <v>50</v>
      </c>
      <c r="C30" s="92">
        <v>96995</v>
      </c>
      <c r="D30" s="88" t="s">
        <v>17</v>
      </c>
      <c r="E30" s="224" t="s">
        <v>51</v>
      </c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89" t="s">
        <v>47</v>
      </c>
      <c r="R30" s="76">
        <v>16.670000000000002</v>
      </c>
      <c r="S30" s="9">
        <v>34.369999999999997</v>
      </c>
      <c r="T30" s="9">
        <f t="shared" si="3"/>
        <v>42.73</v>
      </c>
      <c r="U30" s="9">
        <f t="shared" si="4"/>
        <v>712.31</v>
      </c>
      <c r="V30" s="21"/>
      <c r="X30" s="141"/>
    </row>
    <row r="31" spans="2:26" ht="15" customHeight="1" x14ac:dyDescent="0.25">
      <c r="B31" s="82">
        <v>3</v>
      </c>
      <c r="C31" s="82"/>
      <c r="D31" s="82"/>
      <c r="E31" s="203" t="s">
        <v>44</v>
      </c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48"/>
      <c r="S31" s="49"/>
      <c r="T31" s="49" t="s">
        <v>593</v>
      </c>
      <c r="U31" s="49">
        <f>SUM(U32:U38)+SUM(U49:U54)</f>
        <v>111124.31999999999</v>
      </c>
      <c r="V31" s="21"/>
      <c r="X31" s="141">
        <f>U31</f>
        <v>111124.31999999999</v>
      </c>
    </row>
    <row r="32" spans="2:26" ht="15" customHeight="1" x14ac:dyDescent="0.25">
      <c r="B32" s="83" t="s">
        <v>52</v>
      </c>
      <c r="C32" s="110">
        <v>96522</v>
      </c>
      <c r="D32" s="110" t="s">
        <v>17</v>
      </c>
      <c r="E32" s="212" t="s">
        <v>53</v>
      </c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4"/>
      <c r="Q32" s="110" t="s">
        <v>47</v>
      </c>
      <c r="R32" s="53">
        <v>28.97</v>
      </c>
      <c r="S32" s="54">
        <v>95.41</v>
      </c>
      <c r="T32" s="54">
        <f>ROUND(S32*(1+$T$4),2)</f>
        <v>118.6</v>
      </c>
      <c r="U32" s="54">
        <f>ROUND((R32*T32),2)</f>
        <v>3435.84</v>
      </c>
      <c r="V32" s="21"/>
      <c r="X32" s="141"/>
    </row>
    <row r="33" spans="2:29" ht="15" customHeight="1" x14ac:dyDescent="0.25">
      <c r="B33" s="83" t="s">
        <v>54</v>
      </c>
      <c r="C33" s="110">
        <v>96995</v>
      </c>
      <c r="D33" s="110" t="s">
        <v>17</v>
      </c>
      <c r="E33" s="239" t="s">
        <v>55</v>
      </c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1"/>
      <c r="Q33" s="110" t="s">
        <v>47</v>
      </c>
      <c r="R33" s="53">
        <v>20</v>
      </c>
      <c r="S33" s="54">
        <v>30.89</v>
      </c>
      <c r="T33" s="54">
        <f>ROUND(S33*(1+$T$4),2)</f>
        <v>38.4</v>
      </c>
      <c r="U33" s="54">
        <f>ROUND((R33*T33),2)</f>
        <v>768</v>
      </c>
      <c r="V33" s="21"/>
      <c r="X33" s="141"/>
    </row>
    <row r="34" spans="2:29" ht="15" customHeight="1" x14ac:dyDescent="0.25">
      <c r="B34" s="276" t="s">
        <v>56</v>
      </c>
      <c r="C34" s="276">
        <v>90809</v>
      </c>
      <c r="D34" s="278" t="s">
        <v>17</v>
      </c>
      <c r="E34" s="239" t="s">
        <v>57</v>
      </c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1"/>
      <c r="Q34" s="276" t="s">
        <v>39</v>
      </c>
      <c r="R34" s="253">
        <v>516</v>
      </c>
      <c r="S34" s="253">
        <v>56.88</v>
      </c>
      <c r="T34" s="253">
        <f>ROUND(S34*(1+$T$4),2)</f>
        <v>70.709999999999994</v>
      </c>
      <c r="U34" s="253">
        <f>ROUND((R34*T34),2)</f>
        <v>36486.36</v>
      </c>
      <c r="V34" s="21"/>
      <c r="X34" s="141"/>
    </row>
    <row r="35" spans="2:29" ht="15" customHeight="1" x14ac:dyDescent="0.25">
      <c r="B35" s="277"/>
      <c r="C35" s="277"/>
      <c r="D35" s="279"/>
      <c r="E35" s="232" t="s">
        <v>59</v>
      </c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4"/>
      <c r="Q35" s="277"/>
      <c r="R35" s="254"/>
      <c r="S35" s="254"/>
      <c r="T35" s="254"/>
      <c r="U35" s="254"/>
      <c r="V35" s="21"/>
      <c r="X35" s="141"/>
    </row>
    <row r="36" spans="2:29" ht="15" customHeight="1" x14ac:dyDescent="0.25">
      <c r="B36" s="150" t="s">
        <v>58</v>
      </c>
      <c r="C36" s="110" t="s">
        <v>61</v>
      </c>
      <c r="D36" s="110" t="s">
        <v>25</v>
      </c>
      <c r="E36" s="232" t="s">
        <v>62</v>
      </c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4"/>
      <c r="Q36" s="110" t="s">
        <v>63</v>
      </c>
      <c r="R36" s="54">
        <v>1</v>
      </c>
      <c r="S36" s="54">
        <v>9000</v>
      </c>
      <c r="T36" s="54">
        <f>ROUND(S36*(1+$T$4),2)</f>
        <v>11187.9</v>
      </c>
      <c r="U36" s="54">
        <f>ROUND((R36*T36),2)</f>
        <v>11187.9</v>
      </c>
      <c r="V36" s="21"/>
      <c r="X36" s="141"/>
    </row>
    <row r="37" spans="2:29" ht="15" customHeight="1" x14ac:dyDescent="0.25">
      <c r="B37" s="150" t="s">
        <v>60</v>
      </c>
      <c r="C37" s="110">
        <v>92915</v>
      </c>
      <c r="D37" s="110" t="s">
        <v>17</v>
      </c>
      <c r="E37" s="212" t="s">
        <v>569</v>
      </c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4"/>
      <c r="Q37" s="110" t="s">
        <v>69</v>
      </c>
      <c r="R37" s="54">
        <v>240.37</v>
      </c>
      <c r="S37" s="54">
        <v>6.47</v>
      </c>
      <c r="T37" s="54">
        <f>ROUND(S37*(1+$T$4),2)</f>
        <v>8.0399999999999991</v>
      </c>
      <c r="U37" s="54">
        <f>ROUND((R37*T37),2)</f>
        <v>1932.57</v>
      </c>
      <c r="V37" s="21"/>
      <c r="X37" s="141"/>
    </row>
    <row r="38" spans="2:29" ht="15" customHeight="1" x14ac:dyDescent="0.25">
      <c r="B38" s="150" t="s">
        <v>64</v>
      </c>
      <c r="C38" s="110">
        <v>92916</v>
      </c>
      <c r="D38" s="110" t="s">
        <v>17</v>
      </c>
      <c r="E38" s="212" t="s">
        <v>571</v>
      </c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4"/>
      <c r="Q38" s="110" t="s">
        <v>69</v>
      </c>
      <c r="R38" s="54">
        <v>256.98</v>
      </c>
      <c r="S38" s="54">
        <v>6.04</v>
      </c>
      <c r="T38" s="54">
        <f>ROUND(S38*(1+$T$4),2)</f>
        <v>7.51</v>
      </c>
      <c r="U38" s="54">
        <f>ROUND((R38*T38),2)</f>
        <v>1929.92</v>
      </c>
      <c r="V38" s="21"/>
      <c r="X38" s="141"/>
    </row>
    <row r="39" spans="2:29" ht="15" customHeight="1" x14ac:dyDescent="0.25">
      <c r="B39" s="243" t="s">
        <v>421</v>
      </c>
      <c r="C39" s="244"/>
      <c r="D39" s="57"/>
      <c r="E39" s="57"/>
      <c r="F39" s="57"/>
      <c r="G39" s="57"/>
      <c r="H39" s="57"/>
      <c r="I39" s="57"/>
      <c r="J39" s="18"/>
      <c r="K39" s="18" t="s">
        <v>422</v>
      </c>
      <c r="L39" s="225" t="s">
        <v>17</v>
      </c>
      <c r="M39" s="225"/>
      <c r="N39" s="225"/>
      <c r="O39" s="18"/>
      <c r="P39" s="181" t="s">
        <v>423</v>
      </c>
      <c r="Q39" s="256">
        <v>43435</v>
      </c>
      <c r="R39" s="256"/>
      <c r="S39" s="18"/>
      <c r="T39" s="18"/>
      <c r="U39" s="77" t="s">
        <v>425</v>
      </c>
      <c r="V39" s="21"/>
      <c r="X39" s="141"/>
    </row>
    <row r="40" spans="2:29" ht="15" customHeight="1" x14ac:dyDescent="0.25">
      <c r="B40" s="19"/>
      <c r="C40" s="20"/>
      <c r="D40" s="225" t="s">
        <v>595</v>
      </c>
      <c r="E40" s="225"/>
      <c r="F40" s="225"/>
      <c r="G40" s="225"/>
      <c r="H40" s="225"/>
      <c r="I40" s="225"/>
      <c r="J40" s="20"/>
      <c r="K40" s="20"/>
      <c r="L40" s="225" t="s">
        <v>25</v>
      </c>
      <c r="M40" s="225"/>
      <c r="N40" s="225"/>
      <c r="O40" s="20"/>
      <c r="P40" s="180" t="s">
        <v>594</v>
      </c>
      <c r="Q40" s="182">
        <v>43531</v>
      </c>
      <c r="R40" s="182"/>
      <c r="S40" s="20"/>
      <c r="T40" s="20"/>
      <c r="U40" s="59" t="s">
        <v>585</v>
      </c>
      <c r="V40" s="21"/>
      <c r="X40" s="141"/>
    </row>
    <row r="41" spans="2:29" ht="15" customHeight="1" x14ac:dyDescent="0.25">
      <c r="B41" s="10"/>
      <c r="C41" s="10"/>
      <c r="D41" s="12"/>
      <c r="E41" s="12"/>
      <c r="F41" s="12"/>
      <c r="G41" s="12"/>
      <c r="H41" s="12"/>
      <c r="I41" s="12"/>
      <c r="L41" s="12"/>
      <c r="M41" s="12"/>
      <c r="N41" s="12"/>
      <c r="Q41" s="12"/>
      <c r="R41" s="22"/>
      <c r="S41" s="10"/>
      <c r="T41" s="10"/>
      <c r="U41" s="61"/>
      <c r="V41" s="10"/>
      <c r="X41" s="141"/>
    </row>
    <row r="42" spans="2:29" ht="15" customHeight="1" x14ac:dyDescent="0.25">
      <c r="B42" s="2"/>
      <c r="C42" s="2"/>
      <c r="D42" s="2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R42" s="7"/>
      <c r="S42" s="3"/>
      <c r="T42" s="3"/>
      <c r="U42" s="3"/>
      <c r="X42" s="141"/>
    </row>
    <row r="43" spans="2:29" s="55" customFormat="1" ht="15" customHeight="1" x14ac:dyDescent="0.25">
      <c r="B43" s="206"/>
      <c r="C43" s="207"/>
      <c r="D43" s="23" t="s">
        <v>0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4"/>
      <c r="R43" s="25"/>
      <c r="S43" s="23"/>
      <c r="T43" s="23"/>
      <c r="U43" s="26"/>
      <c r="V43" s="60"/>
      <c r="X43" s="141"/>
      <c r="Y43" s="52"/>
      <c r="Z43" s="142"/>
      <c r="AA43" s="52"/>
      <c r="AB43" s="73"/>
      <c r="AC43" s="74"/>
    </row>
    <row r="44" spans="2:29" s="55" customFormat="1" ht="15" customHeight="1" x14ac:dyDescent="0.25">
      <c r="B44" s="208"/>
      <c r="C44" s="209"/>
      <c r="D44" s="27" t="s">
        <v>484</v>
      </c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39" t="s">
        <v>1</v>
      </c>
      <c r="R44" s="29"/>
      <c r="S44" s="27"/>
      <c r="T44" s="93" t="s">
        <v>424</v>
      </c>
      <c r="U44" s="30"/>
      <c r="V44" s="60"/>
      <c r="X44" s="141"/>
      <c r="Y44" s="52"/>
      <c r="Z44" s="142"/>
      <c r="AA44" s="52"/>
      <c r="AB44" s="73"/>
      <c r="AC44" s="74"/>
    </row>
    <row r="45" spans="2:29" s="55" customFormat="1" ht="15" customHeight="1" x14ac:dyDescent="0.25">
      <c r="B45" s="208"/>
      <c r="C45" s="209"/>
      <c r="D45" s="27" t="s">
        <v>3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39" t="s">
        <v>2</v>
      </c>
      <c r="R45" s="29"/>
      <c r="S45" s="27"/>
      <c r="T45" s="58">
        <v>0.24310000000000001</v>
      </c>
      <c r="U45" s="30"/>
      <c r="V45" s="60"/>
      <c r="X45" s="141"/>
      <c r="Y45" s="52"/>
      <c r="Z45" s="142"/>
      <c r="AA45" s="52"/>
      <c r="AB45" s="73"/>
      <c r="AC45" s="74"/>
    </row>
    <row r="46" spans="2:29" s="55" customFormat="1" ht="15" customHeight="1" x14ac:dyDescent="0.25">
      <c r="B46" s="210"/>
      <c r="C46" s="211"/>
      <c r="D46" s="27" t="s">
        <v>4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35"/>
      <c r="Q46" s="36"/>
      <c r="R46" s="37"/>
      <c r="S46" s="35"/>
      <c r="T46" s="35"/>
      <c r="U46" s="38"/>
      <c r="V46" s="60"/>
      <c r="X46" s="141"/>
      <c r="Y46" s="52"/>
      <c r="Z46" s="142"/>
      <c r="AA46" s="52"/>
      <c r="AB46" s="73"/>
      <c r="AC46" s="74"/>
    </row>
    <row r="47" spans="2:29" s="55" customFormat="1" ht="15" customHeight="1" x14ac:dyDescent="0.25">
      <c r="B47" s="185" t="s">
        <v>6</v>
      </c>
      <c r="C47" s="185" t="s">
        <v>7</v>
      </c>
      <c r="D47" s="185" t="s">
        <v>8</v>
      </c>
      <c r="E47" s="185" t="s">
        <v>9</v>
      </c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 t="s">
        <v>10</v>
      </c>
      <c r="R47" s="184" t="s">
        <v>11</v>
      </c>
      <c r="S47" s="230" t="s">
        <v>12</v>
      </c>
      <c r="T47" s="230" t="s">
        <v>13</v>
      </c>
      <c r="U47" s="185" t="s">
        <v>14</v>
      </c>
      <c r="V47" s="60"/>
      <c r="X47" s="141"/>
      <c r="Y47" s="52"/>
      <c r="Z47" s="142"/>
      <c r="AA47" s="52"/>
      <c r="AB47" s="73"/>
      <c r="AC47" s="74"/>
    </row>
    <row r="48" spans="2:29" s="55" customFormat="1" ht="15" customHeight="1" x14ac:dyDescent="0.25"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4"/>
      <c r="S48" s="230"/>
      <c r="T48" s="230"/>
      <c r="U48" s="185"/>
      <c r="V48" s="60"/>
      <c r="X48" s="141"/>
      <c r="Y48" s="52"/>
      <c r="Z48" s="142"/>
      <c r="AA48" s="52"/>
      <c r="AB48" s="73"/>
      <c r="AC48" s="74"/>
    </row>
    <row r="49" spans="2:39" s="55" customFormat="1" ht="15" customHeight="1" x14ac:dyDescent="0.25">
      <c r="B49" s="164" t="s">
        <v>65</v>
      </c>
      <c r="C49" s="110">
        <v>92919</v>
      </c>
      <c r="D49" s="110" t="s">
        <v>17</v>
      </c>
      <c r="E49" s="151" t="s">
        <v>570</v>
      </c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3"/>
      <c r="Q49" s="110" t="s">
        <v>69</v>
      </c>
      <c r="R49" s="54">
        <v>1226.43</v>
      </c>
      <c r="S49" s="54">
        <v>5.4</v>
      </c>
      <c r="T49" s="54">
        <f>ROUND(S49*(1+$T$4),2)</f>
        <v>6.71</v>
      </c>
      <c r="U49" s="54">
        <f>ROUND((R50*T49),2)</f>
        <v>8736.9599999999991</v>
      </c>
      <c r="V49" s="60"/>
      <c r="X49" s="141"/>
      <c r="Y49" s="52"/>
      <c r="Z49" s="142">
        <v>11187.9</v>
      </c>
      <c r="AA49" s="52"/>
      <c r="AB49" s="73"/>
      <c r="AC49" s="74"/>
    </row>
    <row r="50" spans="2:39" s="55" customFormat="1" ht="15" customHeight="1" x14ac:dyDescent="0.25">
      <c r="B50" s="164" t="s">
        <v>66</v>
      </c>
      <c r="C50" s="110">
        <v>92795</v>
      </c>
      <c r="D50" s="110" t="s">
        <v>17</v>
      </c>
      <c r="E50" s="151" t="s">
        <v>572</v>
      </c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3"/>
      <c r="Q50" s="110" t="s">
        <v>69</v>
      </c>
      <c r="R50" s="54">
        <v>1302.08</v>
      </c>
      <c r="S50" s="54">
        <v>5.03</v>
      </c>
      <c r="T50" s="54">
        <f>ROUND(S50*(1+$T$4),2)</f>
        <v>6.25</v>
      </c>
      <c r="U50" s="54">
        <f>ROUND(R50*T50,2)</f>
        <v>8138</v>
      </c>
      <c r="V50" s="60"/>
      <c r="X50" s="141"/>
      <c r="Y50" s="52"/>
      <c r="Z50" s="142"/>
      <c r="AA50" s="52"/>
      <c r="AB50" s="73"/>
      <c r="AC50" s="74"/>
    </row>
    <row r="51" spans="2:39" s="55" customFormat="1" ht="15" customHeight="1" x14ac:dyDescent="0.25">
      <c r="B51" s="164" t="s">
        <v>574</v>
      </c>
      <c r="C51" s="110">
        <v>92720</v>
      </c>
      <c r="D51" s="110" t="s">
        <v>17</v>
      </c>
      <c r="E51" s="151" t="s">
        <v>67</v>
      </c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3"/>
      <c r="Q51" s="110" t="s">
        <v>47</v>
      </c>
      <c r="R51" s="54">
        <v>54.29</v>
      </c>
      <c r="S51" s="54">
        <v>360.48</v>
      </c>
      <c r="T51" s="54">
        <f>ROUND(S51*(1+$T$4),2)</f>
        <v>448.11</v>
      </c>
      <c r="U51" s="54">
        <f>ROUND((R51*T51),2)</f>
        <v>24327.89</v>
      </c>
      <c r="V51" s="60"/>
      <c r="X51" s="141"/>
      <c r="Y51" s="52"/>
      <c r="Z51" s="142"/>
      <c r="AA51" s="52"/>
      <c r="AB51" s="73"/>
      <c r="AC51" s="74"/>
    </row>
    <row r="52" spans="2:39" s="55" customFormat="1" ht="15" customHeight="1" x14ac:dyDescent="0.25">
      <c r="B52" s="164" t="s">
        <v>575</v>
      </c>
      <c r="C52" s="110">
        <v>95241</v>
      </c>
      <c r="D52" s="110" t="s">
        <v>17</v>
      </c>
      <c r="E52" s="151" t="s">
        <v>68</v>
      </c>
      <c r="F52" s="152"/>
      <c r="G52" s="152"/>
      <c r="H52" s="152"/>
      <c r="I52" s="152"/>
      <c r="J52" s="152"/>
      <c r="K52" s="152"/>
      <c r="L52" s="152"/>
      <c r="M52" s="152"/>
      <c r="N52" s="152"/>
      <c r="O52" s="152"/>
      <c r="P52" s="153"/>
      <c r="Q52" s="110" t="s">
        <v>19</v>
      </c>
      <c r="R52" s="54"/>
      <c r="S52" s="54">
        <v>18.48</v>
      </c>
      <c r="T52" s="54">
        <f t="shared" ref="T52:T54" si="5">ROUND(S52*(1+$T$4),2)</f>
        <v>22.97</v>
      </c>
      <c r="U52" s="54">
        <f t="shared" ref="U52:U54" si="6">ROUND((R52*T52),2)</f>
        <v>0</v>
      </c>
      <c r="V52" s="60"/>
      <c r="X52" s="295"/>
      <c r="Y52" s="296"/>
      <c r="Z52" s="142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287" t="s">
        <v>39</v>
      </c>
      <c r="AM52" s="55">
        <v>58.9</v>
      </c>
    </row>
    <row r="53" spans="2:39" s="55" customFormat="1" ht="15" customHeight="1" x14ac:dyDescent="0.25">
      <c r="B53" s="164" t="s">
        <v>576</v>
      </c>
      <c r="C53" s="164">
        <v>96530</v>
      </c>
      <c r="D53" s="164" t="s">
        <v>17</v>
      </c>
      <c r="E53" s="167" t="s">
        <v>573</v>
      </c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9"/>
      <c r="Q53" s="164" t="s">
        <v>19</v>
      </c>
      <c r="R53" s="174">
        <v>54.93</v>
      </c>
      <c r="S53" s="174">
        <v>69.23</v>
      </c>
      <c r="T53" s="174">
        <f t="shared" si="5"/>
        <v>86.06</v>
      </c>
      <c r="U53" s="174">
        <f t="shared" si="6"/>
        <v>4727.28</v>
      </c>
      <c r="V53" s="60"/>
      <c r="X53" s="295"/>
      <c r="Y53" s="296"/>
      <c r="Z53" s="142"/>
      <c r="AA53" s="144"/>
      <c r="AB53" s="144"/>
      <c r="AC53" s="144"/>
      <c r="AD53" s="144"/>
      <c r="AE53" s="144"/>
      <c r="AF53" s="144"/>
      <c r="AG53" s="144"/>
      <c r="AH53" s="144"/>
      <c r="AI53" s="144"/>
      <c r="AJ53" s="144"/>
      <c r="AK53" s="144"/>
      <c r="AL53" s="288"/>
    </row>
    <row r="54" spans="2:39" s="55" customFormat="1" ht="15" customHeight="1" x14ac:dyDescent="0.25">
      <c r="B54" s="164" t="s">
        <v>577</v>
      </c>
      <c r="C54" s="164">
        <v>96531</v>
      </c>
      <c r="D54" s="164" t="s">
        <v>17</v>
      </c>
      <c r="E54" s="167" t="s">
        <v>578</v>
      </c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9"/>
      <c r="Q54" s="164" t="s">
        <v>19</v>
      </c>
      <c r="R54" s="174">
        <v>96.96</v>
      </c>
      <c r="S54" s="174">
        <v>78.430000000000007</v>
      </c>
      <c r="T54" s="174">
        <f t="shared" si="5"/>
        <v>97.5</v>
      </c>
      <c r="U54" s="174">
        <f t="shared" si="6"/>
        <v>9453.6</v>
      </c>
      <c r="V54" s="60"/>
      <c r="X54" s="141"/>
      <c r="Y54" s="52"/>
      <c r="Z54" s="142"/>
      <c r="AA54" s="52"/>
      <c r="AB54" s="53">
        <v>1</v>
      </c>
      <c r="AC54" s="74"/>
    </row>
    <row r="55" spans="2:39" s="55" customFormat="1" ht="15" customHeight="1" x14ac:dyDescent="0.25">
      <c r="B55" s="157">
        <v>4</v>
      </c>
      <c r="C55" s="157"/>
      <c r="D55" s="157"/>
      <c r="E55" s="245" t="s">
        <v>579</v>
      </c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7"/>
      <c r="Q55" s="157"/>
      <c r="R55" s="48"/>
      <c r="S55" s="49"/>
      <c r="T55" s="49"/>
      <c r="U55" s="49"/>
      <c r="V55" s="60"/>
      <c r="X55" s="141"/>
      <c r="Y55" s="52"/>
      <c r="Z55" s="142"/>
      <c r="AA55" s="52"/>
      <c r="AB55" s="53"/>
      <c r="AC55" s="74"/>
    </row>
    <row r="56" spans="2:39" s="55" customFormat="1" ht="15" customHeight="1" x14ac:dyDescent="0.25">
      <c r="B56" s="170" t="s">
        <v>70</v>
      </c>
      <c r="C56" s="170"/>
      <c r="D56" s="170"/>
      <c r="E56" s="245" t="s">
        <v>580</v>
      </c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7"/>
      <c r="Q56" s="170"/>
      <c r="R56" s="171"/>
      <c r="S56" s="172"/>
      <c r="T56" s="49" t="s">
        <v>593</v>
      </c>
      <c r="U56" s="172">
        <f>SUM(U57:U64)</f>
        <v>72074.34</v>
      </c>
      <c r="V56" s="60"/>
      <c r="X56" s="141">
        <f>U56</f>
        <v>72074.34</v>
      </c>
      <c r="Y56" s="52"/>
      <c r="Z56" s="142"/>
      <c r="AA56" s="52"/>
      <c r="AB56" s="53"/>
      <c r="AC56" s="74"/>
    </row>
    <row r="57" spans="2:39" s="55" customFormat="1" ht="15" customHeight="1" x14ac:dyDescent="0.25">
      <c r="B57" s="160" t="s">
        <v>71</v>
      </c>
      <c r="C57" s="186">
        <v>92526</v>
      </c>
      <c r="D57" s="186" t="s">
        <v>17</v>
      </c>
      <c r="E57" s="191" t="s">
        <v>88</v>
      </c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3"/>
      <c r="Q57" s="186" t="s">
        <v>19</v>
      </c>
      <c r="R57" s="189">
        <v>10.8</v>
      </c>
      <c r="S57" s="197">
        <v>16.95</v>
      </c>
      <c r="T57" s="197">
        <f t="shared" ref="T57:T64" si="7">ROUND(S57*(1+$T$4),2)</f>
        <v>21.07</v>
      </c>
      <c r="U57" s="197">
        <f>ROUND((R57*T57),2)</f>
        <v>227.56</v>
      </c>
      <c r="V57" s="60"/>
      <c r="X57" s="141"/>
      <c r="Y57" s="52"/>
      <c r="Z57" s="142"/>
      <c r="AA57" s="52"/>
      <c r="AB57" s="53"/>
      <c r="AC57" s="74"/>
    </row>
    <row r="58" spans="2:39" s="55" customFormat="1" ht="15" customHeight="1" x14ac:dyDescent="0.25">
      <c r="B58" s="161"/>
      <c r="C58" s="187"/>
      <c r="D58" s="187"/>
      <c r="E58" s="194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6"/>
      <c r="Q58" s="187"/>
      <c r="R58" s="190"/>
      <c r="S58" s="198"/>
      <c r="T58" s="198"/>
      <c r="U58" s="198"/>
      <c r="V58" s="60"/>
      <c r="X58" s="141"/>
      <c r="Y58" s="52"/>
      <c r="Z58" s="142"/>
      <c r="AA58" s="52"/>
      <c r="AB58" s="53"/>
      <c r="AC58" s="74"/>
    </row>
    <row r="59" spans="2:39" s="55" customFormat="1" ht="15" customHeight="1" x14ac:dyDescent="0.25">
      <c r="B59" s="160" t="s">
        <v>73</v>
      </c>
      <c r="C59" s="92">
        <v>6514</v>
      </c>
      <c r="D59" s="92" t="s">
        <v>17</v>
      </c>
      <c r="E59" s="200" t="s">
        <v>466</v>
      </c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2"/>
      <c r="Q59" s="92" t="s">
        <v>47</v>
      </c>
      <c r="R59" s="76">
        <v>37.25</v>
      </c>
      <c r="S59" s="9">
        <v>103.58</v>
      </c>
      <c r="T59" s="9">
        <f t="shared" si="7"/>
        <v>128.76</v>
      </c>
      <c r="U59" s="9">
        <f t="shared" ref="U59:U64" si="8">ROUND((R59*T59),2)</f>
        <v>4796.3100000000004</v>
      </c>
      <c r="V59" s="60"/>
      <c r="X59" s="141"/>
      <c r="Y59" s="52"/>
      <c r="Z59" s="142"/>
      <c r="AA59" s="52"/>
      <c r="AB59" s="53"/>
      <c r="AC59" s="74"/>
    </row>
    <row r="60" spans="2:39" ht="15" customHeight="1" x14ac:dyDescent="0.25">
      <c r="B60" s="160" t="s">
        <v>74</v>
      </c>
      <c r="C60" s="92">
        <v>68053</v>
      </c>
      <c r="D60" s="92" t="s">
        <v>17</v>
      </c>
      <c r="E60" s="200" t="s">
        <v>89</v>
      </c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2"/>
      <c r="Q60" s="92" t="s">
        <v>19</v>
      </c>
      <c r="R60" s="76">
        <v>745</v>
      </c>
      <c r="S60" s="9">
        <v>5.03</v>
      </c>
      <c r="T60" s="9">
        <f t="shared" si="7"/>
        <v>6.25</v>
      </c>
      <c r="U60" s="9">
        <f t="shared" si="8"/>
        <v>4656.25</v>
      </c>
      <c r="V60" s="21"/>
      <c r="X60" s="141"/>
      <c r="AB60" s="53">
        <v>323.60000000000002</v>
      </c>
    </row>
    <row r="61" spans="2:39" ht="15" customHeight="1" x14ac:dyDescent="0.25">
      <c r="B61" s="160" t="s">
        <v>75</v>
      </c>
      <c r="C61" s="92">
        <v>85662</v>
      </c>
      <c r="D61" s="92" t="s">
        <v>17</v>
      </c>
      <c r="E61" s="200" t="s">
        <v>90</v>
      </c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2"/>
      <c r="Q61" s="92" t="s">
        <v>19</v>
      </c>
      <c r="R61" s="76">
        <v>745</v>
      </c>
      <c r="S61" s="9">
        <v>12.74</v>
      </c>
      <c r="T61" s="9">
        <f t="shared" si="7"/>
        <v>15.84</v>
      </c>
      <c r="U61" s="9">
        <f t="shared" si="8"/>
        <v>11800.8</v>
      </c>
      <c r="V61" s="21"/>
      <c r="X61" s="141"/>
      <c r="AB61" s="53">
        <v>68.150000000000006</v>
      </c>
    </row>
    <row r="62" spans="2:39" ht="15" customHeight="1" x14ac:dyDescent="0.25">
      <c r="B62" s="160" t="s">
        <v>581</v>
      </c>
      <c r="C62" s="92">
        <v>92779</v>
      </c>
      <c r="D62" s="92" t="s">
        <v>17</v>
      </c>
      <c r="E62" s="90" t="s">
        <v>91</v>
      </c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2" t="s">
        <v>69</v>
      </c>
      <c r="R62" s="76">
        <v>643.46</v>
      </c>
      <c r="S62" s="9">
        <v>7</v>
      </c>
      <c r="T62" s="9">
        <f t="shared" si="7"/>
        <v>8.6999999999999993</v>
      </c>
      <c r="U62" s="9">
        <f t="shared" si="8"/>
        <v>5598.1</v>
      </c>
      <c r="V62" s="21"/>
      <c r="X62" s="141"/>
      <c r="AB62" s="48"/>
    </row>
    <row r="63" spans="2:39" ht="15" customHeight="1" x14ac:dyDescent="0.25">
      <c r="B63" s="160" t="s">
        <v>582</v>
      </c>
      <c r="C63" s="92">
        <v>68333</v>
      </c>
      <c r="D63" s="92" t="s">
        <v>17</v>
      </c>
      <c r="E63" s="79" t="s">
        <v>92</v>
      </c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1"/>
      <c r="Q63" s="92" t="s">
        <v>19</v>
      </c>
      <c r="R63" s="76">
        <v>745</v>
      </c>
      <c r="S63" s="9">
        <v>42.57</v>
      </c>
      <c r="T63" s="9">
        <f t="shared" si="7"/>
        <v>52.92</v>
      </c>
      <c r="U63" s="9">
        <f t="shared" si="8"/>
        <v>39425.4</v>
      </c>
      <c r="V63" s="21"/>
      <c r="X63" s="141"/>
      <c r="AA63" s="10">
        <v>68761.2</v>
      </c>
      <c r="AB63" s="138"/>
    </row>
    <row r="64" spans="2:39" s="55" customFormat="1" ht="15" customHeight="1" x14ac:dyDescent="0.25">
      <c r="B64" s="160" t="s">
        <v>583</v>
      </c>
      <c r="C64" s="92" t="s">
        <v>93</v>
      </c>
      <c r="D64" s="92" t="s">
        <v>17</v>
      </c>
      <c r="E64" s="224" t="s">
        <v>94</v>
      </c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92" t="s">
        <v>95</v>
      </c>
      <c r="R64" s="76">
        <v>96</v>
      </c>
      <c r="S64" s="9">
        <v>46.67</v>
      </c>
      <c r="T64" s="9">
        <f t="shared" si="7"/>
        <v>58.02</v>
      </c>
      <c r="U64" s="9">
        <f t="shared" si="8"/>
        <v>5569.92</v>
      </c>
      <c r="V64" s="60"/>
      <c r="X64" s="138"/>
      <c r="Y64" s="52"/>
      <c r="Z64" s="56"/>
      <c r="AA64" s="52"/>
      <c r="AB64" s="138"/>
      <c r="AC64" s="74"/>
    </row>
    <row r="65" spans="2:28" ht="15" customHeight="1" x14ac:dyDescent="0.25">
      <c r="B65" s="157" t="s">
        <v>76</v>
      </c>
      <c r="C65" s="157"/>
      <c r="D65" s="157"/>
      <c r="E65" s="203" t="s">
        <v>96</v>
      </c>
      <c r="F65" s="203"/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157"/>
      <c r="R65" s="48"/>
      <c r="S65" s="49"/>
      <c r="T65" s="49" t="s">
        <v>593</v>
      </c>
      <c r="U65" s="49">
        <f>SUM(U66:U69)</f>
        <v>6881.79</v>
      </c>
      <c r="V65" s="21"/>
      <c r="X65" s="141">
        <f>U65</f>
        <v>6881.79</v>
      </c>
      <c r="AB65" s="138"/>
    </row>
    <row r="66" spans="2:28" ht="15" customHeight="1" x14ac:dyDescent="0.25">
      <c r="B66" s="242" t="s">
        <v>77</v>
      </c>
      <c r="C66" s="242">
        <v>92526</v>
      </c>
      <c r="D66" s="242" t="s">
        <v>17</v>
      </c>
      <c r="E66" s="204" t="s">
        <v>88</v>
      </c>
      <c r="F66" s="204"/>
      <c r="G66" s="204"/>
      <c r="H66" s="204"/>
      <c r="I66" s="204"/>
      <c r="J66" s="204"/>
      <c r="K66" s="204"/>
      <c r="L66" s="204"/>
      <c r="M66" s="204"/>
      <c r="N66" s="204"/>
      <c r="O66" s="204"/>
      <c r="P66" s="204"/>
      <c r="Q66" s="186" t="s">
        <v>19</v>
      </c>
      <c r="R66" s="189">
        <v>20.04</v>
      </c>
      <c r="S66" s="199">
        <v>16.95</v>
      </c>
      <c r="T66" s="199">
        <f>ROUND(S66*(1+$T$4),2)</f>
        <v>21.07</v>
      </c>
      <c r="U66" s="199">
        <f t="shared" ref="U66" si="9">ROUND((R66*T66),2)</f>
        <v>422.24</v>
      </c>
      <c r="V66" s="21"/>
      <c r="X66" s="141"/>
      <c r="AB66" s="138"/>
    </row>
    <row r="67" spans="2:28" ht="15" customHeight="1" x14ac:dyDescent="0.25">
      <c r="B67" s="242"/>
      <c r="C67" s="242"/>
      <c r="D67" s="242"/>
      <c r="E67" s="204"/>
      <c r="F67" s="204"/>
      <c r="G67" s="204"/>
      <c r="H67" s="204"/>
      <c r="I67" s="204"/>
      <c r="J67" s="204"/>
      <c r="K67" s="204"/>
      <c r="L67" s="204"/>
      <c r="M67" s="204"/>
      <c r="N67" s="204"/>
      <c r="O67" s="204"/>
      <c r="P67" s="204"/>
      <c r="Q67" s="187"/>
      <c r="R67" s="190"/>
      <c r="S67" s="199"/>
      <c r="T67" s="199"/>
      <c r="U67" s="199"/>
      <c r="V67" s="21"/>
      <c r="X67" s="141"/>
      <c r="AB67" s="138"/>
    </row>
    <row r="68" spans="2:28" ht="15" customHeight="1" x14ac:dyDescent="0.25">
      <c r="B68" s="160" t="s">
        <v>78</v>
      </c>
      <c r="C68" s="163">
        <v>85662</v>
      </c>
      <c r="D68" s="163" t="s">
        <v>17</v>
      </c>
      <c r="E68" s="200" t="s">
        <v>97</v>
      </c>
      <c r="F68" s="201"/>
      <c r="G68" s="201"/>
      <c r="H68" s="201"/>
      <c r="I68" s="201"/>
      <c r="J68" s="201"/>
      <c r="K68" s="201"/>
      <c r="L68" s="201"/>
      <c r="M68" s="201"/>
      <c r="N68" s="201"/>
      <c r="O68" s="201"/>
      <c r="P68" s="202"/>
      <c r="Q68" s="163" t="s">
        <v>19</v>
      </c>
      <c r="R68" s="76">
        <v>228.16</v>
      </c>
      <c r="S68" s="9">
        <v>12.74</v>
      </c>
      <c r="T68" s="9">
        <f>ROUND(S68*(1+$T$4),2)</f>
        <v>15.84</v>
      </c>
      <c r="U68" s="9">
        <f t="shared" ref="U68:U69" si="10">ROUND((R68*T68),2)</f>
        <v>3614.05</v>
      </c>
      <c r="V68" s="21"/>
      <c r="X68" s="141"/>
      <c r="AB68" s="138"/>
    </row>
    <row r="69" spans="2:28" ht="15" customHeight="1" x14ac:dyDescent="0.25">
      <c r="B69" s="160" t="s">
        <v>79</v>
      </c>
      <c r="C69" s="163">
        <v>92720</v>
      </c>
      <c r="D69" s="163" t="s">
        <v>17</v>
      </c>
      <c r="E69" s="200" t="s">
        <v>67</v>
      </c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2"/>
      <c r="Q69" s="163" t="s">
        <v>47</v>
      </c>
      <c r="R69" s="76">
        <v>6.35</v>
      </c>
      <c r="S69" s="9">
        <v>360.48</v>
      </c>
      <c r="T69" s="9">
        <f>ROUND(S69*(1+$T$4),2)</f>
        <v>448.11</v>
      </c>
      <c r="U69" s="9">
        <f t="shared" si="10"/>
        <v>2845.5</v>
      </c>
      <c r="V69" s="21"/>
      <c r="X69" s="141"/>
      <c r="AB69" s="138"/>
    </row>
    <row r="70" spans="2:28" ht="15" customHeight="1" x14ac:dyDescent="0.25">
      <c r="B70" s="157" t="s">
        <v>80</v>
      </c>
      <c r="C70" s="157"/>
      <c r="D70" s="157"/>
      <c r="E70" s="203" t="s">
        <v>98</v>
      </c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203"/>
      <c r="Q70" s="157"/>
      <c r="R70" s="48"/>
      <c r="S70" s="49"/>
      <c r="T70" s="49" t="s">
        <v>593</v>
      </c>
      <c r="U70" s="49">
        <f>SUM(U71:U74)</f>
        <v>5678.1500000000005</v>
      </c>
      <c r="V70" s="21"/>
      <c r="X70" s="141">
        <f>U70</f>
        <v>5678.1500000000005</v>
      </c>
      <c r="AB70" s="138"/>
    </row>
    <row r="71" spans="2:28" ht="15" customHeight="1" x14ac:dyDescent="0.25">
      <c r="B71" s="186" t="s">
        <v>81</v>
      </c>
      <c r="C71" s="186">
        <v>92430</v>
      </c>
      <c r="D71" s="186" t="s">
        <v>17</v>
      </c>
      <c r="E71" s="191" t="s">
        <v>72</v>
      </c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3"/>
      <c r="Q71" s="186" t="s">
        <v>19</v>
      </c>
      <c r="R71" s="189">
        <v>47.12</v>
      </c>
      <c r="S71" s="197">
        <v>38.53</v>
      </c>
      <c r="T71" s="197">
        <f>ROUND(S71*(1+$T$4),2)</f>
        <v>47.9</v>
      </c>
      <c r="U71" s="197">
        <f t="shared" ref="U71" si="11">ROUND((R71*T71),2)</f>
        <v>2257.0500000000002</v>
      </c>
      <c r="V71" s="21"/>
      <c r="X71" s="141"/>
      <c r="AB71" s="138"/>
    </row>
    <row r="72" spans="2:28" ht="15" customHeight="1" x14ac:dyDescent="0.25">
      <c r="B72" s="187"/>
      <c r="C72" s="187"/>
      <c r="D72" s="187"/>
      <c r="E72" s="194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6"/>
      <c r="Q72" s="187"/>
      <c r="R72" s="190"/>
      <c r="S72" s="198"/>
      <c r="T72" s="198"/>
      <c r="U72" s="198"/>
      <c r="V72" s="21"/>
      <c r="X72" s="141"/>
      <c r="AB72" s="138"/>
    </row>
    <row r="73" spans="2:28" ht="15" customHeight="1" x14ac:dyDescent="0.25">
      <c r="B73" s="160" t="s">
        <v>82</v>
      </c>
      <c r="C73" s="163">
        <v>92720</v>
      </c>
      <c r="D73" s="163" t="s">
        <v>17</v>
      </c>
      <c r="E73" s="200" t="s">
        <v>419</v>
      </c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2"/>
      <c r="Q73" s="163" t="s">
        <v>47</v>
      </c>
      <c r="R73" s="76">
        <v>4.34</v>
      </c>
      <c r="S73" s="9">
        <v>360.48</v>
      </c>
      <c r="T73" s="9">
        <f>ROUND(S73*(1+$T$4),2)</f>
        <v>448.11</v>
      </c>
      <c r="U73" s="9">
        <f t="shared" ref="U73:U74" si="12">ROUND((R73*T73),2)</f>
        <v>1944.8</v>
      </c>
      <c r="V73" s="21"/>
      <c r="X73" s="141"/>
      <c r="AB73" s="138"/>
    </row>
    <row r="74" spans="2:28" ht="15" customHeight="1" x14ac:dyDescent="0.25">
      <c r="B74" s="160" t="s">
        <v>83</v>
      </c>
      <c r="C74" s="163">
        <v>93186</v>
      </c>
      <c r="D74" s="163" t="s">
        <v>17</v>
      </c>
      <c r="E74" s="200" t="s">
        <v>99</v>
      </c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2"/>
      <c r="Q74" s="163" t="s">
        <v>39</v>
      </c>
      <c r="R74" s="76">
        <v>25.9</v>
      </c>
      <c r="S74" s="9">
        <v>45.85</v>
      </c>
      <c r="T74" s="9">
        <f>ROUND(S74*(1+$T$4),2)</f>
        <v>57</v>
      </c>
      <c r="U74" s="9">
        <f t="shared" si="12"/>
        <v>1476.3</v>
      </c>
      <c r="V74" s="21"/>
      <c r="X74" s="141"/>
      <c r="AB74" s="138"/>
    </row>
    <row r="75" spans="2:28" ht="15" customHeight="1" x14ac:dyDescent="0.25">
      <c r="B75" s="92"/>
      <c r="C75" s="92"/>
      <c r="D75" s="92"/>
      <c r="E75" s="205"/>
      <c r="F75" s="205"/>
      <c r="G75" s="205"/>
      <c r="H75" s="205"/>
      <c r="I75" s="205"/>
      <c r="J75" s="205"/>
      <c r="K75" s="205"/>
      <c r="L75" s="205"/>
      <c r="M75" s="205"/>
      <c r="N75" s="205"/>
      <c r="O75" s="205"/>
      <c r="P75" s="205"/>
      <c r="Q75" s="92"/>
      <c r="R75" s="76"/>
      <c r="S75" s="42"/>
      <c r="T75" s="9"/>
      <c r="U75" s="9"/>
      <c r="V75" s="21"/>
      <c r="X75" s="141"/>
      <c r="AB75" s="138"/>
    </row>
    <row r="76" spans="2:28" ht="15" customHeight="1" x14ac:dyDescent="0.25">
      <c r="B76" s="43"/>
      <c r="C76" s="43"/>
      <c r="D76" s="43"/>
      <c r="E76" s="205"/>
      <c r="F76" s="205"/>
      <c r="G76" s="205"/>
      <c r="H76" s="205"/>
      <c r="I76" s="205"/>
      <c r="J76" s="205"/>
      <c r="K76" s="205"/>
      <c r="L76" s="205"/>
      <c r="M76" s="205"/>
      <c r="N76" s="205"/>
      <c r="O76" s="205"/>
      <c r="P76" s="205"/>
      <c r="Q76" s="43"/>
      <c r="R76" s="44"/>
      <c r="S76" s="45"/>
      <c r="T76" s="45"/>
      <c r="U76" s="45"/>
      <c r="V76" s="21"/>
      <c r="X76" s="141"/>
      <c r="AB76" s="138"/>
    </row>
    <row r="77" spans="2:28" ht="15" customHeight="1" x14ac:dyDescent="0.25">
      <c r="B77" s="43"/>
      <c r="C77" s="43"/>
      <c r="D77" s="43"/>
      <c r="E77" s="205"/>
      <c r="F77" s="205"/>
      <c r="G77" s="205"/>
      <c r="H77" s="205"/>
      <c r="I77" s="205"/>
      <c r="J77" s="205"/>
      <c r="K77" s="205"/>
      <c r="L77" s="205"/>
      <c r="M77" s="205"/>
      <c r="N77" s="205"/>
      <c r="O77" s="205"/>
      <c r="P77" s="205"/>
      <c r="Q77" s="43"/>
      <c r="R77" s="44"/>
      <c r="S77" s="45"/>
      <c r="T77" s="45"/>
      <c r="U77" s="45"/>
      <c r="V77" s="21"/>
      <c r="X77" s="141"/>
      <c r="AB77" s="138"/>
    </row>
    <row r="78" spans="2:28" ht="15" customHeight="1" x14ac:dyDescent="0.25">
      <c r="B78" s="40"/>
      <c r="C78" s="40"/>
      <c r="D78" s="40"/>
      <c r="E78" s="218"/>
      <c r="F78" s="219"/>
      <c r="G78" s="219"/>
      <c r="H78" s="219"/>
      <c r="I78" s="219"/>
      <c r="J78" s="219"/>
      <c r="K78" s="219"/>
      <c r="L78" s="219"/>
      <c r="M78" s="219"/>
      <c r="N78" s="219"/>
      <c r="O78" s="219"/>
      <c r="P78" s="220"/>
      <c r="Q78" s="163"/>
      <c r="R78" s="41"/>
      <c r="S78" s="40"/>
      <c r="T78" s="40"/>
      <c r="U78" s="40"/>
      <c r="V78" s="21"/>
      <c r="X78" s="141"/>
      <c r="AB78" s="138"/>
    </row>
    <row r="79" spans="2:28" ht="15" customHeight="1" x14ac:dyDescent="0.25">
      <c r="B79" s="40"/>
      <c r="C79" s="40"/>
      <c r="D79" s="40"/>
      <c r="E79" s="218"/>
      <c r="F79" s="219"/>
      <c r="G79" s="219"/>
      <c r="H79" s="219"/>
      <c r="I79" s="219"/>
      <c r="J79" s="219"/>
      <c r="K79" s="219"/>
      <c r="L79" s="219"/>
      <c r="M79" s="219"/>
      <c r="N79" s="219"/>
      <c r="O79" s="219"/>
      <c r="P79" s="220"/>
      <c r="Q79" s="163"/>
      <c r="R79" s="41"/>
      <c r="S79" s="40"/>
      <c r="T79" s="40"/>
      <c r="U79" s="40"/>
      <c r="V79" s="21"/>
      <c r="X79" s="141"/>
      <c r="AB79" s="138"/>
    </row>
    <row r="80" spans="2:28" ht="15" customHeight="1" x14ac:dyDescent="0.25">
      <c r="B80" s="243" t="s">
        <v>421</v>
      </c>
      <c r="C80" s="244"/>
      <c r="D80" s="57"/>
      <c r="E80" s="57"/>
      <c r="F80" s="57"/>
      <c r="G80" s="57"/>
      <c r="H80" s="57"/>
      <c r="I80" s="57"/>
      <c r="J80" s="18"/>
      <c r="K80" s="18" t="s">
        <v>422</v>
      </c>
      <c r="L80" s="226" t="s">
        <v>17</v>
      </c>
      <c r="M80" s="226"/>
      <c r="N80" s="226"/>
      <c r="O80" s="18"/>
      <c r="P80" s="181" t="s">
        <v>423</v>
      </c>
      <c r="Q80" s="256">
        <v>43435</v>
      </c>
      <c r="R80" s="256"/>
      <c r="S80" s="18"/>
      <c r="T80" s="18"/>
      <c r="U80" s="77" t="s">
        <v>425</v>
      </c>
      <c r="V80" s="10"/>
      <c r="X80" s="141"/>
      <c r="AB80" s="138"/>
    </row>
    <row r="81" spans="2:29" ht="15" customHeight="1" x14ac:dyDescent="0.25">
      <c r="B81" s="19"/>
      <c r="C81" s="20"/>
      <c r="D81" s="225" t="s">
        <v>595</v>
      </c>
      <c r="E81" s="225"/>
      <c r="F81" s="225"/>
      <c r="G81" s="225"/>
      <c r="H81" s="225"/>
      <c r="I81" s="225"/>
      <c r="J81" s="20"/>
      <c r="K81" s="20"/>
      <c r="L81" s="225" t="s">
        <v>25</v>
      </c>
      <c r="M81" s="225"/>
      <c r="N81" s="225"/>
      <c r="O81" s="20"/>
      <c r="P81" s="180" t="s">
        <v>594</v>
      </c>
      <c r="Q81" s="182">
        <v>43531</v>
      </c>
      <c r="R81" s="182"/>
      <c r="S81" s="20"/>
      <c r="T81" s="20"/>
      <c r="U81" s="59" t="s">
        <v>584</v>
      </c>
      <c r="V81" s="10"/>
      <c r="X81" s="141"/>
      <c r="AB81" s="138"/>
    </row>
    <row r="82" spans="2:29" s="10" customFormat="1" ht="15" customHeight="1" x14ac:dyDescent="0.25">
      <c r="B82" s="12"/>
      <c r="C82" s="12"/>
      <c r="D82" s="12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2"/>
      <c r="R82" s="16"/>
      <c r="S82" s="17"/>
      <c r="T82" s="17"/>
      <c r="U82" s="17"/>
      <c r="X82" s="141"/>
      <c r="Z82" s="142"/>
      <c r="AB82" s="138"/>
      <c r="AC82" s="72"/>
    </row>
    <row r="83" spans="2:29" s="10" customFormat="1" ht="15" customHeight="1" x14ac:dyDescent="0.25">
      <c r="B83" s="12"/>
      <c r="C83" s="12"/>
      <c r="D83" s="12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2"/>
      <c r="R83" s="16"/>
      <c r="S83" s="17"/>
      <c r="T83" s="17"/>
      <c r="U83" s="17"/>
      <c r="X83" s="141"/>
      <c r="Z83" s="142"/>
      <c r="AB83" s="138"/>
      <c r="AC83" s="72"/>
    </row>
    <row r="84" spans="2:29" s="10" customFormat="1" ht="15" customHeight="1" x14ac:dyDescent="0.25">
      <c r="B84" s="206"/>
      <c r="C84" s="207"/>
      <c r="D84" s="23" t="s">
        <v>0</v>
      </c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4"/>
      <c r="R84" s="25"/>
      <c r="S84" s="23"/>
      <c r="T84" s="23"/>
      <c r="U84" s="26"/>
      <c r="V84" s="21"/>
      <c r="X84" s="141"/>
      <c r="Z84" s="142"/>
      <c r="AB84" s="138"/>
      <c r="AC84" s="72"/>
    </row>
    <row r="85" spans="2:29" s="10" customFormat="1" ht="15" customHeight="1" x14ac:dyDescent="0.25">
      <c r="B85" s="208"/>
      <c r="C85" s="209"/>
      <c r="D85" s="27" t="s">
        <v>484</v>
      </c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39" t="s">
        <v>1</v>
      </c>
      <c r="R85" s="29"/>
      <c r="S85" s="27"/>
      <c r="T85" s="93" t="s">
        <v>424</v>
      </c>
      <c r="U85" s="30"/>
      <c r="V85" s="21"/>
      <c r="X85" s="141"/>
      <c r="Z85" s="142"/>
      <c r="AB85" s="138"/>
      <c r="AC85" s="72"/>
    </row>
    <row r="86" spans="2:29" s="10" customFormat="1" ht="15" customHeight="1" x14ac:dyDescent="0.25">
      <c r="B86" s="208"/>
      <c r="C86" s="209"/>
      <c r="D86" s="27" t="s">
        <v>3</v>
      </c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39" t="s">
        <v>2</v>
      </c>
      <c r="R86" s="29"/>
      <c r="S86" s="27"/>
      <c r="T86" s="58">
        <v>0.24310000000000001</v>
      </c>
      <c r="U86" s="30"/>
      <c r="V86" s="21"/>
      <c r="X86" s="141"/>
      <c r="Z86" s="142"/>
      <c r="AB86" s="138"/>
      <c r="AC86" s="72"/>
    </row>
    <row r="87" spans="2:29" s="10" customFormat="1" ht="15" customHeight="1" x14ac:dyDescent="0.25">
      <c r="B87" s="210"/>
      <c r="C87" s="211"/>
      <c r="D87" s="27" t="s">
        <v>4</v>
      </c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35"/>
      <c r="Q87" s="36"/>
      <c r="R87" s="37"/>
      <c r="S87" s="35"/>
      <c r="T87" s="35"/>
      <c r="U87" s="38"/>
      <c r="V87" s="21"/>
      <c r="X87" s="141"/>
      <c r="Z87" s="142"/>
      <c r="AB87" s="138"/>
      <c r="AC87" s="72"/>
    </row>
    <row r="88" spans="2:29" s="10" customFormat="1" ht="15" customHeight="1" x14ac:dyDescent="0.25">
      <c r="B88" s="185" t="s">
        <v>6</v>
      </c>
      <c r="C88" s="185" t="s">
        <v>7</v>
      </c>
      <c r="D88" s="185" t="s">
        <v>8</v>
      </c>
      <c r="E88" s="185" t="s">
        <v>9</v>
      </c>
      <c r="F88" s="185"/>
      <c r="G88" s="185"/>
      <c r="H88" s="185"/>
      <c r="I88" s="185"/>
      <c r="J88" s="185"/>
      <c r="K88" s="185"/>
      <c r="L88" s="185"/>
      <c r="M88" s="185"/>
      <c r="N88" s="185"/>
      <c r="O88" s="185"/>
      <c r="P88" s="185"/>
      <c r="Q88" s="185" t="s">
        <v>10</v>
      </c>
      <c r="R88" s="184" t="s">
        <v>11</v>
      </c>
      <c r="S88" s="230" t="s">
        <v>12</v>
      </c>
      <c r="T88" s="230" t="s">
        <v>13</v>
      </c>
      <c r="U88" s="185" t="s">
        <v>14</v>
      </c>
      <c r="V88" s="21"/>
      <c r="X88" s="141"/>
      <c r="Z88" s="142"/>
      <c r="AB88" s="138"/>
      <c r="AC88" s="72"/>
    </row>
    <row r="89" spans="2:29" s="10" customFormat="1" ht="15" customHeight="1" x14ac:dyDescent="0.25">
      <c r="B89" s="185"/>
      <c r="C89" s="185"/>
      <c r="D89" s="185"/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5"/>
      <c r="P89" s="185"/>
      <c r="Q89" s="185"/>
      <c r="R89" s="184"/>
      <c r="S89" s="230"/>
      <c r="T89" s="230"/>
      <c r="U89" s="185"/>
      <c r="V89" s="21"/>
      <c r="X89" s="141"/>
      <c r="Z89" s="142"/>
      <c r="AB89" s="138"/>
      <c r="AC89" s="72"/>
    </row>
    <row r="90" spans="2:29" ht="15" customHeight="1" x14ac:dyDescent="0.25">
      <c r="B90" s="82" t="s">
        <v>84</v>
      </c>
      <c r="C90" s="82"/>
      <c r="D90" s="82"/>
      <c r="E90" s="203" t="s">
        <v>100</v>
      </c>
      <c r="F90" s="203"/>
      <c r="G90" s="203"/>
      <c r="H90" s="203"/>
      <c r="I90" s="203"/>
      <c r="J90" s="203"/>
      <c r="K90" s="203"/>
      <c r="L90" s="203"/>
      <c r="M90" s="203"/>
      <c r="N90" s="203"/>
      <c r="O90" s="203"/>
      <c r="P90" s="203"/>
      <c r="Q90" s="82"/>
      <c r="R90" s="48"/>
      <c r="S90" s="49"/>
      <c r="T90" s="49" t="s">
        <v>478</v>
      </c>
      <c r="U90" s="49">
        <f>SUM(U91:U93)</f>
        <v>220254.59999999998</v>
      </c>
      <c r="V90" s="21"/>
      <c r="X90" s="141">
        <f>U90</f>
        <v>220254.59999999998</v>
      </c>
      <c r="Z90" s="142">
        <v>220254.6</v>
      </c>
      <c r="AB90" s="71">
        <f>Z90</f>
        <v>220254.6</v>
      </c>
    </row>
    <row r="91" spans="2:29" ht="15" customHeight="1" x14ac:dyDescent="0.25">
      <c r="B91" s="92" t="s">
        <v>85</v>
      </c>
      <c r="C91" s="92" t="s">
        <v>101</v>
      </c>
      <c r="D91" s="92" t="s">
        <v>17</v>
      </c>
      <c r="E91" s="200" t="s">
        <v>102</v>
      </c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2"/>
      <c r="Q91" s="92" t="s">
        <v>69</v>
      </c>
      <c r="R91" s="9">
        <v>1984.13</v>
      </c>
      <c r="S91" s="9">
        <v>10.69</v>
      </c>
      <c r="T91" s="9">
        <f>ROUND(S91*(1+$T$4),2)</f>
        <v>13.29</v>
      </c>
      <c r="U91" s="9">
        <f t="shared" ref="U91:U93" si="13">ROUND((R91*T91),2)</f>
        <v>26369.09</v>
      </c>
      <c r="V91" s="21"/>
      <c r="X91" s="141"/>
      <c r="AB91" s="71"/>
    </row>
    <row r="92" spans="2:29" s="55" customFormat="1" ht="15" customHeight="1" x14ac:dyDescent="0.25">
      <c r="B92" s="110" t="s">
        <v>86</v>
      </c>
      <c r="C92" s="110" t="s">
        <v>489</v>
      </c>
      <c r="D92" s="110" t="s">
        <v>17</v>
      </c>
      <c r="E92" s="212" t="s">
        <v>461</v>
      </c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4"/>
      <c r="Q92" s="110" t="s">
        <v>19</v>
      </c>
      <c r="R92" s="54">
        <v>950.92</v>
      </c>
      <c r="S92" s="54">
        <v>154</v>
      </c>
      <c r="T92" s="54">
        <f>ROUND(S92*(1+$T$4),2)</f>
        <v>191.44</v>
      </c>
      <c r="U92" s="54">
        <f t="shared" si="13"/>
        <v>182044.12</v>
      </c>
      <c r="V92" s="60"/>
      <c r="X92" s="138"/>
      <c r="Y92" s="52"/>
      <c r="Z92" s="56"/>
      <c r="AA92" s="52"/>
      <c r="AB92" s="138" t="e">
        <f>AB90+#REF!</f>
        <v>#REF!</v>
      </c>
      <c r="AC92" s="74"/>
    </row>
    <row r="93" spans="2:29" ht="15" customHeight="1" x14ac:dyDescent="0.25">
      <c r="B93" s="148" t="s">
        <v>87</v>
      </c>
      <c r="C93" s="92" t="s">
        <v>101</v>
      </c>
      <c r="D93" s="92" t="s">
        <v>17</v>
      </c>
      <c r="E93" s="200" t="s">
        <v>103</v>
      </c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2"/>
      <c r="Q93" s="92" t="s">
        <v>69</v>
      </c>
      <c r="R93" s="9">
        <v>891</v>
      </c>
      <c r="S93" s="9">
        <v>10.69</v>
      </c>
      <c r="T93" s="9">
        <f>ROUND(S93*(1+$T$4),2)</f>
        <v>13.29</v>
      </c>
      <c r="U93" s="9">
        <f t="shared" si="13"/>
        <v>11841.39</v>
      </c>
      <c r="V93" s="21"/>
      <c r="X93" s="141"/>
    </row>
    <row r="94" spans="2:29" ht="15" customHeight="1" x14ac:dyDescent="0.25">
      <c r="B94" s="82">
        <v>5</v>
      </c>
      <c r="C94" s="82"/>
      <c r="D94" s="82"/>
      <c r="E94" s="203" t="s">
        <v>104</v>
      </c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203"/>
      <c r="Q94" s="203"/>
      <c r="R94" s="48"/>
      <c r="S94" s="49"/>
      <c r="T94" s="49"/>
      <c r="U94" s="49"/>
      <c r="V94" s="21"/>
      <c r="X94" s="141"/>
    </row>
    <row r="95" spans="2:29" ht="15" customHeight="1" x14ac:dyDescent="0.25">
      <c r="B95" s="82" t="s">
        <v>105</v>
      </c>
      <c r="C95" s="82"/>
      <c r="D95" s="82"/>
      <c r="E95" s="203" t="s">
        <v>106</v>
      </c>
      <c r="F95" s="203"/>
      <c r="G95" s="203"/>
      <c r="H95" s="203"/>
      <c r="I95" s="203"/>
      <c r="J95" s="203"/>
      <c r="K95" s="203"/>
      <c r="L95" s="203"/>
      <c r="M95" s="203"/>
      <c r="N95" s="203"/>
      <c r="O95" s="203"/>
      <c r="P95" s="203"/>
      <c r="Q95" s="82"/>
      <c r="R95" s="48"/>
      <c r="S95" s="49"/>
      <c r="T95" s="49" t="s">
        <v>593</v>
      </c>
      <c r="U95" s="49">
        <f>SUM(U96:U99)</f>
        <v>13219.210000000001</v>
      </c>
      <c r="V95" s="21"/>
      <c r="X95" s="141">
        <f>U95</f>
        <v>13219.210000000001</v>
      </c>
      <c r="Z95" s="142">
        <v>13219.21</v>
      </c>
      <c r="AB95" s="71">
        <f>744.52+206.4</f>
        <v>950.92</v>
      </c>
    </row>
    <row r="96" spans="2:29" ht="15" customHeight="1" x14ac:dyDescent="0.25">
      <c r="B96" s="186" t="s">
        <v>107</v>
      </c>
      <c r="C96" s="242">
        <v>87481</v>
      </c>
      <c r="D96" s="242" t="s">
        <v>17</v>
      </c>
      <c r="E96" s="248" t="s">
        <v>108</v>
      </c>
      <c r="F96" s="248"/>
      <c r="G96" s="248"/>
      <c r="H96" s="248"/>
      <c r="I96" s="248"/>
      <c r="J96" s="248"/>
      <c r="K96" s="248"/>
      <c r="L96" s="248"/>
      <c r="M96" s="248"/>
      <c r="N96" s="248"/>
      <c r="O96" s="248"/>
      <c r="P96" s="248"/>
      <c r="Q96" s="186" t="s">
        <v>19</v>
      </c>
      <c r="R96" s="189">
        <v>177.58</v>
      </c>
      <c r="S96" s="197">
        <v>53.69</v>
      </c>
      <c r="T96" s="197">
        <f>ROUND(S96*(1+$T$4),2)</f>
        <v>66.739999999999995</v>
      </c>
      <c r="U96" s="197">
        <f>ROUND((R96*T96),2)</f>
        <v>11851.69</v>
      </c>
      <c r="V96" s="21"/>
      <c r="X96" s="141"/>
    </row>
    <row r="97" spans="2:29" ht="15" customHeight="1" x14ac:dyDescent="0.25">
      <c r="B97" s="187"/>
      <c r="C97" s="242"/>
      <c r="D97" s="242"/>
      <c r="E97" s="248"/>
      <c r="F97" s="248"/>
      <c r="G97" s="248"/>
      <c r="H97" s="248"/>
      <c r="I97" s="248"/>
      <c r="J97" s="248"/>
      <c r="K97" s="248"/>
      <c r="L97" s="248"/>
      <c r="M97" s="248"/>
      <c r="N97" s="248"/>
      <c r="O97" s="248"/>
      <c r="P97" s="248"/>
      <c r="Q97" s="187"/>
      <c r="R97" s="190"/>
      <c r="S97" s="198"/>
      <c r="T97" s="198"/>
      <c r="U97" s="198"/>
      <c r="V97" s="21"/>
      <c r="X97" s="141"/>
    </row>
    <row r="98" spans="2:29" ht="15" customHeight="1" x14ac:dyDescent="0.25">
      <c r="B98" s="186" t="s">
        <v>109</v>
      </c>
      <c r="C98" s="242">
        <v>93202</v>
      </c>
      <c r="D98" s="242" t="s">
        <v>17</v>
      </c>
      <c r="E98" s="248" t="s">
        <v>110</v>
      </c>
      <c r="F98" s="248"/>
      <c r="G98" s="248"/>
      <c r="H98" s="248"/>
      <c r="I98" s="248"/>
      <c r="J98" s="248"/>
      <c r="K98" s="248"/>
      <c r="L98" s="248"/>
      <c r="M98" s="248"/>
      <c r="N98" s="248"/>
      <c r="O98" s="248"/>
      <c r="P98" s="248"/>
      <c r="Q98" s="186" t="s">
        <v>39</v>
      </c>
      <c r="R98" s="189">
        <v>65.12</v>
      </c>
      <c r="S98" s="197">
        <v>16.89</v>
      </c>
      <c r="T98" s="197">
        <f>ROUND(S98*(1+$T$4),2)</f>
        <v>21</v>
      </c>
      <c r="U98" s="197">
        <f>ROUND((R98*T98),2)</f>
        <v>1367.52</v>
      </c>
      <c r="V98" s="21"/>
      <c r="X98" s="141"/>
    </row>
    <row r="99" spans="2:29" ht="15" customHeight="1" x14ac:dyDescent="0.25">
      <c r="B99" s="187"/>
      <c r="C99" s="242"/>
      <c r="D99" s="242"/>
      <c r="E99" s="248"/>
      <c r="F99" s="248"/>
      <c r="G99" s="248"/>
      <c r="H99" s="248"/>
      <c r="I99" s="248"/>
      <c r="J99" s="248"/>
      <c r="K99" s="248"/>
      <c r="L99" s="248"/>
      <c r="M99" s="248"/>
      <c r="N99" s="248"/>
      <c r="O99" s="248"/>
      <c r="P99" s="248"/>
      <c r="Q99" s="187"/>
      <c r="R99" s="190"/>
      <c r="S99" s="198"/>
      <c r="T99" s="198"/>
      <c r="U99" s="198"/>
      <c r="V99" s="21"/>
      <c r="X99" s="141"/>
    </row>
    <row r="100" spans="2:29" ht="15" customHeight="1" x14ac:dyDescent="0.25">
      <c r="B100" s="82" t="s">
        <v>111</v>
      </c>
      <c r="C100" s="82"/>
      <c r="D100" s="82"/>
      <c r="E100" s="203" t="s">
        <v>112</v>
      </c>
      <c r="F100" s="203"/>
      <c r="G100" s="203"/>
      <c r="H100" s="203"/>
      <c r="I100" s="203"/>
      <c r="J100" s="203"/>
      <c r="K100" s="203"/>
      <c r="L100" s="203"/>
      <c r="M100" s="203"/>
      <c r="N100" s="203"/>
      <c r="O100" s="203"/>
      <c r="P100" s="203"/>
      <c r="Q100" s="82"/>
      <c r="R100" s="48"/>
      <c r="S100" s="49"/>
      <c r="T100" s="49" t="s">
        <v>593</v>
      </c>
      <c r="U100" s="49">
        <f>U101</f>
        <v>7647.07</v>
      </c>
      <c r="V100" s="21"/>
      <c r="X100" s="141">
        <f>U100</f>
        <v>7647.07</v>
      </c>
      <c r="Z100" s="142">
        <v>7647.07</v>
      </c>
    </row>
    <row r="101" spans="2:29" ht="15" customHeight="1" x14ac:dyDescent="0.25">
      <c r="B101" s="242" t="s">
        <v>113</v>
      </c>
      <c r="C101" s="242">
        <v>87481</v>
      </c>
      <c r="D101" s="242" t="s">
        <v>17</v>
      </c>
      <c r="E101" s="248" t="s">
        <v>108</v>
      </c>
      <c r="F101" s="248"/>
      <c r="G101" s="248"/>
      <c r="H101" s="248"/>
      <c r="I101" s="248"/>
      <c r="J101" s="248"/>
      <c r="K101" s="248"/>
      <c r="L101" s="248"/>
      <c r="M101" s="248"/>
      <c r="N101" s="248"/>
      <c r="O101" s="248"/>
      <c r="P101" s="248"/>
      <c r="Q101" s="242" t="s">
        <v>19</v>
      </c>
      <c r="R101" s="255">
        <v>114.58</v>
      </c>
      <c r="S101" s="199">
        <v>53.69</v>
      </c>
      <c r="T101" s="199">
        <f>ROUND(S101*(1+$T$4),2)</f>
        <v>66.739999999999995</v>
      </c>
      <c r="U101" s="199">
        <f>ROUND((R101*T101),2)</f>
        <v>7647.07</v>
      </c>
      <c r="V101" s="21"/>
      <c r="X101" s="141"/>
    </row>
    <row r="102" spans="2:29" ht="15" customHeight="1" x14ac:dyDescent="0.25">
      <c r="B102" s="242"/>
      <c r="C102" s="242"/>
      <c r="D102" s="242"/>
      <c r="E102" s="248"/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  <c r="Q102" s="242"/>
      <c r="R102" s="255"/>
      <c r="S102" s="199"/>
      <c r="T102" s="199"/>
      <c r="U102" s="199"/>
      <c r="V102" s="21"/>
      <c r="X102" s="141"/>
    </row>
    <row r="103" spans="2:29" ht="15" customHeight="1" x14ac:dyDescent="0.25">
      <c r="B103" s="82">
        <v>6</v>
      </c>
      <c r="C103" s="82"/>
      <c r="D103" s="82"/>
      <c r="E103" s="203" t="s">
        <v>114</v>
      </c>
      <c r="F103" s="203"/>
      <c r="G103" s="203"/>
      <c r="H103" s="203"/>
      <c r="I103" s="203"/>
      <c r="J103" s="203"/>
      <c r="K103" s="203"/>
      <c r="L103" s="203"/>
      <c r="M103" s="203"/>
      <c r="N103" s="203"/>
      <c r="O103" s="203"/>
      <c r="P103" s="203"/>
      <c r="Q103" s="82"/>
      <c r="R103" s="48"/>
      <c r="S103" s="49"/>
      <c r="T103" s="49" t="s">
        <v>478</v>
      </c>
      <c r="U103" s="49">
        <f>U105+U107</f>
        <v>2814.63</v>
      </c>
      <c r="V103" s="21"/>
      <c r="X103" s="141">
        <f>U103</f>
        <v>2814.63</v>
      </c>
      <c r="Z103" s="142">
        <v>2814.63</v>
      </c>
    </row>
    <row r="104" spans="2:29" ht="15" customHeight="1" x14ac:dyDescent="0.25">
      <c r="B104" s="106" t="s">
        <v>115</v>
      </c>
      <c r="C104" s="106"/>
      <c r="D104" s="106"/>
      <c r="E104" s="203" t="s">
        <v>116</v>
      </c>
      <c r="F104" s="203"/>
      <c r="G104" s="203"/>
      <c r="H104" s="203"/>
      <c r="I104" s="203"/>
      <c r="J104" s="203"/>
      <c r="K104" s="203"/>
      <c r="L104" s="203"/>
      <c r="M104" s="203"/>
      <c r="N104" s="203"/>
      <c r="O104" s="203"/>
      <c r="P104" s="203"/>
      <c r="Q104" s="106"/>
      <c r="R104" s="33"/>
      <c r="S104" s="34"/>
      <c r="T104" s="49" t="s">
        <v>593</v>
      </c>
      <c r="U104" s="34"/>
      <c r="V104" s="21"/>
      <c r="X104" s="141"/>
    </row>
    <row r="105" spans="2:29" ht="15" customHeight="1" x14ac:dyDescent="0.25">
      <c r="B105" s="242" t="s">
        <v>117</v>
      </c>
      <c r="C105" s="242">
        <v>90822</v>
      </c>
      <c r="D105" s="242" t="s">
        <v>17</v>
      </c>
      <c r="E105" s="248" t="s">
        <v>490</v>
      </c>
      <c r="F105" s="248"/>
      <c r="G105" s="248"/>
      <c r="H105" s="248"/>
      <c r="I105" s="248"/>
      <c r="J105" s="248"/>
      <c r="K105" s="248"/>
      <c r="L105" s="248"/>
      <c r="M105" s="248"/>
      <c r="N105" s="248"/>
      <c r="O105" s="248"/>
      <c r="P105" s="248"/>
      <c r="Q105" s="186" t="s">
        <v>23</v>
      </c>
      <c r="R105" s="189">
        <v>3</v>
      </c>
      <c r="S105" s="197">
        <v>330.85</v>
      </c>
      <c r="T105" s="197">
        <f>ROUND(S105*(1+$T$4),2)</f>
        <v>411.28</v>
      </c>
      <c r="U105" s="197">
        <f>ROUND((R105*T105),2)</f>
        <v>1233.8399999999999</v>
      </c>
      <c r="V105" s="21"/>
      <c r="X105" s="141"/>
    </row>
    <row r="106" spans="2:29" ht="30.75" customHeight="1" x14ac:dyDescent="0.25">
      <c r="B106" s="242"/>
      <c r="C106" s="242"/>
      <c r="D106" s="242"/>
      <c r="E106" s="248"/>
      <c r="F106" s="248"/>
      <c r="G106" s="248"/>
      <c r="H106" s="248"/>
      <c r="I106" s="248"/>
      <c r="J106" s="248"/>
      <c r="K106" s="248"/>
      <c r="L106" s="248"/>
      <c r="M106" s="248"/>
      <c r="N106" s="248"/>
      <c r="O106" s="248"/>
      <c r="P106" s="248"/>
      <c r="Q106" s="187"/>
      <c r="R106" s="190"/>
      <c r="S106" s="198"/>
      <c r="T106" s="198"/>
      <c r="U106" s="198"/>
      <c r="V106" s="21"/>
      <c r="X106" s="141"/>
    </row>
    <row r="107" spans="2:29" s="55" customFormat="1" ht="15" customHeight="1" x14ac:dyDescent="0.25">
      <c r="B107" s="188" t="s">
        <v>118</v>
      </c>
      <c r="C107" s="188">
        <v>91341</v>
      </c>
      <c r="D107" s="242" t="s">
        <v>17</v>
      </c>
      <c r="E107" s="249" t="s">
        <v>491</v>
      </c>
      <c r="F107" s="249"/>
      <c r="G107" s="249"/>
      <c r="H107" s="249"/>
      <c r="I107" s="249"/>
      <c r="J107" s="249"/>
      <c r="K107" s="249"/>
      <c r="L107" s="249"/>
      <c r="M107" s="249"/>
      <c r="N107" s="249"/>
      <c r="O107" s="249"/>
      <c r="P107" s="249"/>
      <c r="Q107" s="188" t="s">
        <v>19</v>
      </c>
      <c r="R107" s="183">
        <v>3</v>
      </c>
      <c r="S107" s="297">
        <v>423.88</v>
      </c>
      <c r="T107" s="297">
        <f t="shared" ref="T107:T132" si="14">ROUND(S107*(1+$T$4),2)</f>
        <v>526.92999999999995</v>
      </c>
      <c r="U107" s="297">
        <f t="shared" ref="U107:U132" si="15">ROUND((R107*T107),2)</f>
        <v>1580.79</v>
      </c>
      <c r="V107" s="60"/>
      <c r="X107" s="141"/>
      <c r="Y107" s="52"/>
      <c r="Z107" s="142"/>
      <c r="AA107" s="52"/>
      <c r="AB107" s="73"/>
      <c r="AC107" s="74"/>
    </row>
    <row r="108" spans="2:29" s="55" customFormat="1" ht="15" customHeight="1" x14ac:dyDescent="0.25">
      <c r="B108" s="188"/>
      <c r="C108" s="188"/>
      <c r="D108" s="242"/>
      <c r="E108" s="249"/>
      <c r="F108" s="249"/>
      <c r="G108" s="249"/>
      <c r="H108" s="249"/>
      <c r="I108" s="249"/>
      <c r="J108" s="249"/>
      <c r="K108" s="249"/>
      <c r="L108" s="249"/>
      <c r="M108" s="249"/>
      <c r="N108" s="249"/>
      <c r="O108" s="249"/>
      <c r="P108" s="249"/>
      <c r="Q108" s="188"/>
      <c r="R108" s="183"/>
      <c r="S108" s="297"/>
      <c r="T108" s="297"/>
      <c r="U108" s="297"/>
      <c r="V108" s="60"/>
      <c r="X108" s="141"/>
      <c r="Y108" s="52"/>
      <c r="Z108" s="142"/>
      <c r="AA108" s="52"/>
      <c r="AB108" s="73"/>
      <c r="AC108" s="74"/>
    </row>
    <row r="109" spans="2:29" s="55" customFormat="1" ht="15" customHeight="1" x14ac:dyDescent="0.25">
      <c r="B109" s="157" t="s">
        <v>119</v>
      </c>
      <c r="C109" s="157"/>
      <c r="D109" s="157"/>
      <c r="E109" s="203" t="s">
        <v>120</v>
      </c>
      <c r="F109" s="203"/>
      <c r="G109" s="203"/>
      <c r="H109" s="203"/>
      <c r="I109" s="203"/>
      <c r="J109" s="203"/>
      <c r="K109" s="203"/>
      <c r="L109" s="203"/>
      <c r="M109" s="203"/>
      <c r="N109" s="203"/>
      <c r="O109" s="203"/>
      <c r="P109" s="203"/>
      <c r="Q109" s="157"/>
      <c r="R109" s="48"/>
      <c r="S109" s="49"/>
      <c r="T109" s="49" t="s">
        <v>593</v>
      </c>
      <c r="U109" s="49">
        <f>SUM(U110:U115)</f>
        <v>5122.72</v>
      </c>
      <c r="V109" s="60"/>
      <c r="X109" s="141">
        <f>U109</f>
        <v>5122.72</v>
      </c>
      <c r="Y109" s="52"/>
      <c r="Z109" s="142"/>
      <c r="AA109" s="52"/>
      <c r="AB109" s="149"/>
      <c r="AC109" s="74"/>
    </row>
    <row r="110" spans="2:29" ht="15" customHeight="1" x14ac:dyDescent="0.25">
      <c r="B110" s="110" t="s">
        <v>121</v>
      </c>
      <c r="C110" s="110" t="s">
        <v>447</v>
      </c>
      <c r="D110" s="110" t="s">
        <v>25</v>
      </c>
      <c r="E110" s="212" t="s">
        <v>554</v>
      </c>
      <c r="F110" s="213"/>
      <c r="G110" s="213"/>
      <c r="H110" s="213"/>
      <c r="I110" s="213"/>
      <c r="J110" s="213"/>
      <c r="K110" s="213"/>
      <c r="L110" s="213"/>
      <c r="M110" s="213"/>
      <c r="N110" s="213"/>
      <c r="O110" s="213"/>
      <c r="P110" s="214"/>
      <c r="Q110" s="158" t="s">
        <v>23</v>
      </c>
      <c r="R110" s="53">
        <v>2</v>
      </c>
      <c r="S110" s="54">
        <v>219.05</v>
      </c>
      <c r="T110" s="54">
        <f t="shared" ref="T110:T115" si="16">ROUND(S110*(1+$T$4),2)</f>
        <v>272.3</v>
      </c>
      <c r="U110" s="54">
        <f t="shared" ref="U110:U115" si="17">ROUND((R110*T110),2)</f>
        <v>544.6</v>
      </c>
      <c r="V110" s="21"/>
      <c r="X110" s="141"/>
    </row>
    <row r="111" spans="2:29" s="10" customFormat="1" ht="15" customHeight="1" x14ac:dyDescent="0.25">
      <c r="B111" s="110" t="s">
        <v>122</v>
      </c>
      <c r="C111" s="110" t="s">
        <v>550</v>
      </c>
      <c r="D111" s="110" t="s">
        <v>25</v>
      </c>
      <c r="E111" s="212" t="s">
        <v>555</v>
      </c>
      <c r="F111" s="213"/>
      <c r="G111" s="213"/>
      <c r="H111" s="213"/>
      <c r="I111" s="213"/>
      <c r="J111" s="213"/>
      <c r="K111" s="213"/>
      <c r="L111" s="213"/>
      <c r="M111" s="213"/>
      <c r="N111" s="213"/>
      <c r="O111" s="213"/>
      <c r="P111" s="214"/>
      <c r="Q111" s="158" t="s">
        <v>23</v>
      </c>
      <c r="R111" s="53">
        <v>2</v>
      </c>
      <c r="S111" s="54">
        <v>274.33999999999997</v>
      </c>
      <c r="T111" s="54">
        <f t="shared" si="16"/>
        <v>341.03</v>
      </c>
      <c r="U111" s="54">
        <f t="shared" si="17"/>
        <v>682.06</v>
      </c>
      <c r="V111" s="21"/>
      <c r="X111" s="141"/>
      <c r="Z111" s="142"/>
      <c r="AB111" s="72"/>
      <c r="AC111" s="72"/>
    </row>
    <row r="112" spans="2:29" s="10" customFormat="1" ht="15" customHeight="1" x14ac:dyDescent="0.25">
      <c r="B112" s="110" t="s">
        <v>123</v>
      </c>
      <c r="C112" s="110" t="s">
        <v>445</v>
      </c>
      <c r="D112" s="110" t="s">
        <v>25</v>
      </c>
      <c r="E112" s="212" t="s">
        <v>556</v>
      </c>
      <c r="F112" s="213"/>
      <c r="G112" s="213"/>
      <c r="H112" s="213"/>
      <c r="I112" s="213"/>
      <c r="J112" s="213"/>
      <c r="K112" s="213"/>
      <c r="L112" s="213"/>
      <c r="M112" s="213"/>
      <c r="N112" s="213"/>
      <c r="O112" s="213"/>
      <c r="P112" s="214"/>
      <c r="Q112" s="158" t="s">
        <v>23</v>
      </c>
      <c r="R112" s="53">
        <v>4</v>
      </c>
      <c r="S112" s="54">
        <v>119.33</v>
      </c>
      <c r="T112" s="54">
        <f t="shared" si="16"/>
        <v>148.34</v>
      </c>
      <c r="U112" s="54">
        <f t="shared" si="17"/>
        <v>593.36</v>
      </c>
      <c r="X112" s="141"/>
      <c r="Z112" s="142"/>
      <c r="AB112" s="72"/>
      <c r="AC112" s="72"/>
    </row>
    <row r="113" spans="2:29" s="10" customFormat="1" ht="15" customHeight="1" x14ac:dyDescent="0.25">
      <c r="B113" s="110" t="s">
        <v>551</v>
      </c>
      <c r="C113" s="110" t="s">
        <v>443</v>
      </c>
      <c r="D113" s="110" t="s">
        <v>25</v>
      </c>
      <c r="E113" s="212" t="s">
        <v>557</v>
      </c>
      <c r="F113" s="213"/>
      <c r="G113" s="213"/>
      <c r="H113" s="213"/>
      <c r="I113" s="213"/>
      <c r="J113" s="213"/>
      <c r="K113" s="213"/>
      <c r="L113" s="213"/>
      <c r="M113" s="213"/>
      <c r="N113" s="213"/>
      <c r="O113" s="213"/>
      <c r="P113" s="214"/>
      <c r="Q113" s="158" t="s">
        <v>23</v>
      </c>
      <c r="R113" s="53">
        <v>6</v>
      </c>
      <c r="S113" s="54">
        <v>240.68</v>
      </c>
      <c r="T113" s="54">
        <f t="shared" si="16"/>
        <v>299.19</v>
      </c>
      <c r="U113" s="54">
        <f t="shared" si="17"/>
        <v>1795.14</v>
      </c>
      <c r="X113" s="141"/>
      <c r="Z113" s="142"/>
      <c r="AB113" s="72"/>
      <c r="AC113" s="72"/>
    </row>
    <row r="114" spans="2:29" s="10" customFormat="1" ht="15" customHeight="1" x14ac:dyDescent="0.25">
      <c r="B114" s="110" t="s">
        <v>552</v>
      </c>
      <c r="C114" s="110" t="s">
        <v>558</v>
      </c>
      <c r="D114" s="110" t="s">
        <v>25</v>
      </c>
      <c r="E114" s="151" t="s">
        <v>559</v>
      </c>
      <c r="F114" s="152"/>
      <c r="G114" s="152"/>
      <c r="H114" s="152"/>
      <c r="I114" s="152"/>
      <c r="J114" s="152"/>
      <c r="K114" s="152"/>
      <c r="L114" s="152"/>
      <c r="M114" s="152"/>
      <c r="N114" s="152"/>
      <c r="O114" s="152"/>
      <c r="P114" s="153"/>
      <c r="Q114" s="158" t="s">
        <v>23</v>
      </c>
      <c r="R114" s="53">
        <v>4</v>
      </c>
      <c r="S114" s="54">
        <v>254.34</v>
      </c>
      <c r="T114" s="54">
        <f t="shared" si="16"/>
        <v>316.17</v>
      </c>
      <c r="U114" s="54">
        <f t="shared" si="17"/>
        <v>1264.68</v>
      </c>
      <c r="X114" s="141"/>
      <c r="Z114" s="142"/>
      <c r="AB114" s="72"/>
      <c r="AC114" s="72"/>
    </row>
    <row r="115" spans="2:29" s="10" customFormat="1" ht="15" customHeight="1" x14ac:dyDescent="0.25">
      <c r="B115" s="110" t="s">
        <v>553</v>
      </c>
      <c r="C115" s="163" t="s">
        <v>124</v>
      </c>
      <c r="D115" s="163" t="s">
        <v>17</v>
      </c>
      <c r="E115" s="200" t="s">
        <v>125</v>
      </c>
      <c r="F115" s="201"/>
      <c r="G115" s="201"/>
      <c r="H115" s="201"/>
      <c r="I115" s="201"/>
      <c r="J115" s="201"/>
      <c r="K115" s="201"/>
      <c r="L115" s="201"/>
      <c r="M115" s="201"/>
      <c r="N115" s="201"/>
      <c r="O115" s="201"/>
      <c r="P115" s="202"/>
      <c r="Q115" s="158" t="s">
        <v>23</v>
      </c>
      <c r="R115" s="76">
        <v>6</v>
      </c>
      <c r="S115" s="9">
        <v>32.56</v>
      </c>
      <c r="T115" s="9">
        <f t="shared" si="16"/>
        <v>40.479999999999997</v>
      </c>
      <c r="U115" s="9">
        <f t="shared" si="17"/>
        <v>242.88</v>
      </c>
      <c r="X115" s="141"/>
      <c r="Z115" s="142"/>
      <c r="AB115" s="72"/>
      <c r="AC115" s="72"/>
    </row>
    <row r="116" spans="2:29" s="10" customFormat="1" ht="15" customHeight="1" x14ac:dyDescent="0.25">
      <c r="B116" s="157" t="s">
        <v>126</v>
      </c>
      <c r="C116" s="157"/>
      <c r="D116" s="157"/>
      <c r="E116" s="203" t="s">
        <v>127</v>
      </c>
      <c r="F116" s="203"/>
      <c r="G116" s="203"/>
      <c r="H116" s="203"/>
      <c r="I116" s="203"/>
      <c r="J116" s="203"/>
      <c r="K116" s="203"/>
      <c r="L116" s="203"/>
      <c r="M116" s="203"/>
      <c r="N116" s="203"/>
      <c r="O116" s="203"/>
      <c r="P116" s="203"/>
      <c r="Q116" s="157"/>
      <c r="R116" s="48"/>
      <c r="S116" s="49"/>
      <c r="T116" s="49" t="s">
        <v>593</v>
      </c>
      <c r="U116" s="49">
        <f>SUM(U117:U118)</f>
        <v>4056.08</v>
      </c>
      <c r="X116" s="141">
        <f>U116</f>
        <v>4056.08</v>
      </c>
      <c r="Z116" s="142"/>
      <c r="AB116" s="72"/>
      <c r="AC116" s="72"/>
    </row>
    <row r="117" spans="2:29" s="10" customFormat="1" ht="15" customHeight="1" x14ac:dyDescent="0.25">
      <c r="B117" s="163" t="s">
        <v>128</v>
      </c>
      <c r="C117" s="163">
        <v>94559</v>
      </c>
      <c r="D117" s="163" t="s">
        <v>17</v>
      </c>
      <c r="E117" s="200" t="s">
        <v>129</v>
      </c>
      <c r="F117" s="201"/>
      <c r="G117" s="201"/>
      <c r="H117" s="201"/>
      <c r="I117" s="201"/>
      <c r="J117" s="201"/>
      <c r="K117" s="201"/>
      <c r="L117" s="201"/>
      <c r="M117" s="201"/>
      <c r="N117" s="201"/>
      <c r="O117" s="201"/>
      <c r="P117" s="202"/>
      <c r="Q117" s="163" t="s">
        <v>19</v>
      </c>
      <c r="R117" s="76">
        <v>0.5</v>
      </c>
      <c r="S117" s="9">
        <v>534.9</v>
      </c>
      <c r="T117" s="9">
        <f t="shared" ref="T117:T118" si="18">ROUND(S117*(1+$T$4),2)</f>
        <v>664.93</v>
      </c>
      <c r="U117" s="9">
        <f t="shared" ref="U117:U118" si="19">ROUND((R117*T117),2)</f>
        <v>332.47</v>
      </c>
      <c r="X117" s="141"/>
      <c r="Z117" s="142"/>
      <c r="AB117" s="72"/>
      <c r="AC117" s="72"/>
    </row>
    <row r="118" spans="2:29" s="10" customFormat="1" ht="15" customHeight="1" x14ac:dyDescent="0.25">
      <c r="B118" s="163" t="s">
        <v>130</v>
      </c>
      <c r="C118" s="163">
        <v>94559</v>
      </c>
      <c r="D118" s="163" t="s">
        <v>17</v>
      </c>
      <c r="E118" s="200" t="s">
        <v>131</v>
      </c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  <c r="P118" s="202"/>
      <c r="Q118" s="163" t="s">
        <v>19</v>
      </c>
      <c r="R118" s="76">
        <v>5.6</v>
      </c>
      <c r="S118" s="9">
        <v>534.9</v>
      </c>
      <c r="T118" s="9">
        <f t="shared" si="18"/>
        <v>664.93</v>
      </c>
      <c r="U118" s="9">
        <f t="shared" si="19"/>
        <v>3723.61</v>
      </c>
      <c r="X118" s="141"/>
      <c r="Z118" s="142"/>
      <c r="AB118" s="72"/>
      <c r="AC118" s="72"/>
    </row>
    <row r="119" spans="2:29" s="10" customFormat="1" ht="15" customHeight="1" x14ac:dyDescent="0.25">
      <c r="B119" s="40"/>
      <c r="C119" s="40"/>
      <c r="D119" s="163"/>
      <c r="E119" s="218"/>
      <c r="F119" s="219"/>
      <c r="G119" s="219"/>
      <c r="H119" s="219"/>
      <c r="I119" s="219"/>
      <c r="J119" s="219"/>
      <c r="K119" s="219"/>
      <c r="L119" s="219"/>
      <c r="M119" s="219"/>
      <c r="N119" s="219"/>
      <c r="O119" s="219"/>
      <c r="P119" s="220"/>
      <c r="Q119" s="163"/>
      <c r="R119" s="41"/>
      <c r="S119" s="40"/>
      <c r="T119" s="40"/>
      <c r="U119" s="179"/>
      <c r="X119" s="141"/>
      <c r="Z119" s="142"/>
      <c r="AB119" s="72"/>
      <c r="AC119" s="72"/>
    </row>
    <row r="120" spans="2:29" s="10" customFormat="1" ht="15" customHeight="1" x14ac:dyDescent="0.25">
      <c r="B120" s="243" t="s">
        <v>421</v>
      </c>
      <c r="C120" s="244"/>
      <c r="D120" s="57"/>
      <c r="E120" s="57"/>
      <c r="F120" s="57"/>
      <c r="G120" s="57"/>
      <c r="H120" s="57"/>
      <c r="I120" s="57"/>
      <c r="J120" s="18"/>
      <c r="K120" s="18" t="s">
        <v>422</v>
      </c>
      <c r="L120" s="226" t="s">
        <v>17</v>
      </c>
      <c r="M120" s="226"/>
      <c r="N120" s="226"/>
      <c r="O120" s="18"/>
      <c r="P120" s="181" t="s">
        <v>423</v>
      </c>
      <c r="Q120" s="256">
        <v>43435</v>
      </c>
      <c r="R120" s="256"/>
      <c r="S120" s="18"/>
      <c r="T120" s="18"/>
      <c r="U120" s="77" t="s">
        <v>425</v>
      </c>
      <c r="X120" s="141"/>
      <c r="Z120" s="142"/>
      <c r="AB120" s="72"/>
      <c r="AC120" s="72"/>
    </row>
    <row r="121" spans="2:29" s="10" customFormat="1" ht="15" customHeight="1" x14ac:dyDescent="0.25">
      <c r="B121" s="19"/>
      <c r="C121" s="20"/>
      <c r="D121" s="225" t="s">
        <v>595</v>
      </c>
      <c r="E121" s="225"/>
      <c r="F121" s="225"/>
      <c r="G121" s="225"/>
      <c r="H121" s="225"/>
      <c r="I121" s="225"/>
      <c r="J121" s="20"/>
      <c r="K121" s="20"/>
      <c r="L121" s="225" t="s">
        <v>25</v>
      </c>
      <c r="M121" s="225"/>
      <c r="N121" s="225"/>
      <c r="O121" s="20"/>
      <c r="P121" s="180" t="s">
        <v>594</v>
      </c>
      <c r="Q121" s="182">
        <v>43531</v>
      </c>
      <c r="R121" s="182"/>
      <c r="S121" s="20"/>
      <c r="T121" s="20"/>
      <c r="U121" s="59" t="s">
        <v>586</v>
      </c>
      <c r="X121" s="141"/>
      <c r="Z121" s="142"/>
      <c r="AB121" s="72"/>
      <c r="AC121" s="72"/>
    </row>
    <row r="122" spans="2:29" s="10" customFormat="1" ht="15" customHeight="1" x14ac:dyDescent="0.25">
      <c r="D122" s="12"/>
      <c r="E122" s="12"/>
      <c r="F122" s="12"/>
      <c r="G122" s="12"/>
      <c r="H122" s="12"/>
      <c r="I122" s="12"/>
      <c r="L122" s="12"/>
      <c r="M122" s="12"/>
      <c r="N122" s="12"/>
      <c r="Q122" s="12"/>
      <c r="R122" s="22"/>
      <c r="U122" s="61"/>
      <c r="X122" s="141"/>
      <c r="Z122" s="142"/>
      <c r="AB122" s="72"/>
      <c r="AC122" s="72"/>
    </row>
    <row r="123" spans="2:29" s="10" customFormat="1" ht="15" customHeight="1" x14ac:dyDescent="0.25">
      <c r="D123" s="12"/>
      <c r="E123" s="12"/>
      <c r="F123" s="12"/>
      <c r="G123" s="12"/>
      <c r="H123" s="12"/>
      <c r="I123" s="12"/>
      <c r="L123" s="12"/>
      <c r="M123" s="12"/>
      <c r="N123" s="12"/>
      <c r="Q123" s="12"/>
      <c r="R123" s="22"/>
      <c r="U123" s="61"/>
      <c r="X123" s="141"/>
      <c r="Z123" s="142"/>
      <c r="AB123" s="72"/>
      <c r="AC123" s="72"/>
    </row>
    <row r="124" spans="2:29" s="10" customFormat="1" ht="15" customHeight="1" x14ac:dyDescent="0.25">
      <c r="B124" s="206"/>
      <c r="C124" s="207"/>
      <c r="D124" s="23" t="s">
        <v>0</v>
      </c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4"/>
      <c r="R124" s="25"/>
      <c r="S124" s="23"/>
      <c r="T124" s="23"/>
      <c r="U124" s="26"/>
      <c r="X124" s="141"/>
      <c r="Z124" s="142"/>
      <c r="AB124" s="72"/>
      <c r="AC124" s="72"/>
    </row>
    <row r="125" spans="2:29" s="10" customFormat="1" ht="15" customHeight="1" x14ac:dyDescent="0.25">
      <c r="B125" s="208"/>
      <c r="C125" s="209"/>
      <c r="D125" s="27" t="s">
        <v>484</v>
      </c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39" t="s">
        <v>1</v>
      </c>
      <c r="R125" s="29"/>
      <c r="S125" s="27"/>
      <c r="T125" s="93" t="s">
        <v>424</v>
      </c>
      <c r="U125" s="30"/>
      <c r="X125" s="141"/>
      <c r="Z125" s="142"/>
      <c r="AB125" s="72"/>
      <c r="AC125" s="72"/>
    </row>
    <row r="126" spans="2:29" s="10" customFormat="1" ht="15" customHeight="1" x14ac:dyDescent="0.25">
      <c r="B126" s="208"/>
      <c r="C126" s="209"/>
      <c r="D126" s="27" t="s">
        <v>3</v>
      </c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39" t="s">
        <v>2</v>
      </c>
      <c r="R126" s="29"/>
      <c r="S126" s="27"/>
      <c r="T126" s="58">
        <v>0.24310000000000001</v>
      </c>
      <c r="U126" s="30"/>
      <c r="X126" s="141"/>
      <c r="Z126" s="142"/>
      <c r="AB126" s="72"/>
      <c r="AC126" s="72"/>
    </row>
    <row r="127" spans="2:29" s="10" customFormat="1" ht="15" customHeight="1" x14ac:dyDescent="0.25">
      <c r="B127" s="210"/>
      <c r="C127" s="211"/>
      <c r="D127" s="27" t="s">
        <v>4</v>
      </c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35"/>
      <c r="Q127" s="36"/>
      <c r="R127" s="37"/>
      <c r="S127" s="35"/>
      <c r="T127" s="35"/>
      <c r="U127" s="38"/>
      <c r="X127" s="141"/>
      <c r="Z127" s="142"/>
      <c r="AB127" s="72"/>
      <c r="AC127" s="72"/>
    </row>
    <row r="128" spans="2:29" s="10" customFormat="1" ht="15" customHeight="1" x14ac:dyDescent="0.25">
      <c r="B128" s="185" t="s">
        <v>6</v>
      </c>
      <c r="C128" s="185" t="s">
        <v>7</v>
      </c>
      <c r="D128" s="185" t="s">
        <v>8</v>
      </c>
      <c r="E128" s="185" t="s">
        <v>9</v>
      </c>
      <c r="F128" s="185"/>
      <c r="G128" s="185"/>
      <c r="H128" s="185"/>
      <c r="I128" s="185"/>
      <c r="J128" s="185"/>
      <c r="K128" s="185"/>
      <c r="L128" s="185"/>
      <c r="M128" s="185"/>
      <c r="N128" s="185"/>
      <c r="O128" s="185"/>
      <c r="P128" s="185"/>
      <c r="Q128" s="185" t="s">
        <v>10</v>
      </c>
      <c r="R128" s="184" t="s">
        <v>11</v>
      </c>
      <c r="S128" s="230" t="s">
        <v>12</v>
      </c>
      <c r="T128" s="230" t="s">
        <v>13</v>
      </c>
      <c r="U128" s="185" t="s">
        <v>14</v>
      </c>
      <c r="X128" s="141"/>
      <c r="Z128" s="142"/>
      <c r="AB128" s="72"/>
      <c r="AC128" s="72"/>
    </row>
    <row r="129" spans="2:29" s="10" customFormat="1" ht="15" customHeight="1" x14ac:dyDescent="0.25">
      <c r="B129" s="185"/>
      <c r="C129" s="185"/>
      <c r="D129" s="185"/>
      <c r="E129" s="185"/>
      <c r="F129" s="185"/>
      <c r="G129" s="185"/>
      <c r="H129" s="185"/>
      <c r="I129" s="185"/>
      <c r="J129" s="185"/>
      <c r="K129" s="185"/>
      <c r="L129" s="185"/>
      <c r="M129" s="185"/>
      <c r="N129" s="185"/>
      <c r="O129" s="185"/>
      <c r="P129" s="185"/>
      <c r="Q129" s="185"/>
      <c r="R129" s="184"/>
      <c r="S129" s="230"/>
      <c r="T129" s="230"/>
      <c r="U129" s="185"/>
      <c r="X129" s="141"/>
      <c r="Z129" s="142"/>
      <c r="AB129" s="72"/>
      <c r="AC129" s="72"/>
    </row>
    <row r="130" spans="2:29" ht="15" customHeight="1" x14ac:dyDescent="0.25">
      <c r="B130" s="82" t="s">
        <v>132</v>
      </c>
      <c r="C130" s="82"/>
      <c r="D130" s="82"/>
      <c r="E130" s="221" t="s">
        <v>133</v>
      </c>
      <c r="F130" s="222"/>
      <c r="G130" s="222"/>
      <c r="H130" s="222"/>
      <c r="I130" s="222"/>
      <c r="J130" s="222"/>
      <c r="K130" s="222"/>
      <c r="L130" s="222"/>
      <c r="M130" s="222"/>
      <c r="N130" s="222"/>
      <c r="O130" s="222"/>
      <c r="P130" s="223"/>
      <c r="Q130" s="82"/>
      <c r="R130" s="48"/>
      <c r="S130" s="49"/>
      <c r="T130" s="49" t="s">
        <v>593</v>
      </c>
      <c r="U130" s="49">
        <f>SUM(U131:U132)</f>
        <v>1590.4099999999999</v>
      </c>
      <c r="V130" s="21"/>
      <c r="X130" s="141">
        <f>U130</f>
        <v>1590.4099999999999</v>
      </c>
      <c r="Z130" s="142">
        <v>1590.41</v>
      </c>
      <c r="AB130" s="71"/>
    </row>
    <row r="131" spans="2:29" ht="15" customHeight="1" x14ac:dyDescent="0.25">
      <c r="B131" s="92" t="s">
        <v>134</v>
      </c>
      <c r="C131" s="92">
        <v>85004</v>
      </c>
      <c r="D131" s="92" t="s">
        <v>17</v>
      </c>
      <c r="E131" s="200" t="s">
        <v>135</v>
      </c>
      <c r="F131" s="201"/>
      <c r="G131" s="201"/>
      <c r="H131" s="201"/>
      <c r="I131" s="201"/>
      <c r="J131" s="201"/>
      <c r="K131" s="201"/>
      <c r="L131" s="201"/>
      <c r="M131" s="201"/>
      <c r="N131" s="201"/>
      <c r="O131" s="201"/>
      <c r="P131" s="202"/>
      <c r="Q131" s="92" t="s">
        <v>19</v>
      </c>
      <c r="R131" s="76">
        <v>3.82</v>
      </c>
      <c r="S131" s="9">
        <v>109.33</v>
      </c>
      <c r="T131" s="9">
        <f t="shared" si="14"/>
        <v>135.91</v>
      </c>
      <c r="U131" s="9">
        <f t="shared" si="15"/>
        <v>519.17999999999995</v>
      </c>
      <c r="V131" s="21"/>
      <c r="X131" s="141"/>
    </row>
    <row r="132" spans="2:29" ht="15" customHeight="1" x14ac:dyDescent="0.25">
      <c r="B132" s="92" t="s">
        <v>136</v>
      </c>
      <c r="C132" s="92">
        <v>85005</v>
      </c>
      <c r="D132" s="92" t="s">
        <v>17</v>
      </c>
      <c r="E132" s="200" t="s">
        <v>137</v>
      </c>
      <c r="F132" s="201"/>
      <c r="G132" s="201"/>
      <c r="H132" s="201"/>
      <c r="I132" s="201"/>
      <c r="J132" s="201"/>
      <c r="K132" s="201"/>
      <c r="L132" s="201"/>
      <c r="M132" s="201"/>
      <c r="N132" s="201"/>
      <c r="O132" s="201"/>
      <c r="P132" s="202"/>
      <c r="Q132" s="92" t="s">
        <v>19</v>
      </c>
      <c r="R132" s="76">
        <v>2.7</v>
      </c>
      <c r="S132" s="9">
        <v>319.16000000000003</v>
      </c>
      <c r="T132" s="9">
        <f t="shared" si="14"/>
        <v>396.75</v>
      </c>
      <c r="U132" s="9">
        <f t="shared" si="15"/>
        <v>1071.23</v>
      </c>
      <c r="V132" s="21"/>
      <c r="X132" s="141"/>
      <c r="AB132" s="294"/>
      <c r="AC132" s="294"/>
    </row>
    <row r="133" spans="2:29" ht="15" customHeight="1" x14ac:dyDescent="0.25">
      <c r="B133" s="82">
        <v>7</v>
      </c>
      <c r="C133" s="82"/>
      <c r="D133" s="82"/>
      <c r="E133" s="203" t="s">
        <v>138</v>
      </c>
      <c r="F133" s="203"/>
      <c r="G133" s="203"/>
      <c r="H133" s="203"/>
      <c r="I133" s="203"/>
      <c r="J133" s="203"/>
      <c r="K133" s="203"/>
      <c r="L133" s="203"/>
      <c r="M133" s="203"/>
      <c r="N133" s="203"/>
      <c r="O133" s="203"/>
      <c r="P133" s="203"/>
      <c r="Q133" s="82"/>
      <c r="R133" s="48"/>
      <c r="S133" s="49"/>
      <c r="T133" s="49" t="s">
        <v>593</v>
      </c>
      <c r="U133" s="49">
        <f>SUM(U134:U140)</f>
        <v>82460.989999999991</v>
      </c>
      <c r="V133" s="21"/>
      <c r="X133" s="141">
        <f>U133</f>
        <v>82460.989999999991</v>
      </c>
      <c r="Z133" s="142">
        <v>303389.40999999997</v>
      </c>
      <c r="AB133" s="294"/>
      <c r="AC133" s="294"/>
    </row>
    <row r="134" spans="2:29" s="55" customFormat="1" ht="15" customHeight="1" x14ac:dyDescent="0.25">
      <c r="B134" s="83" t="s">
        <v>139</v>
      </c>
      <c r="C134" s="110" t="s">
        <v>141</v>
      </c>
      <c r="D134" s="110" t="s">
        <v>25</v>
      </c>
      <c r="E134" s="212" t="s">
        <v>547</v>
      </c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  <c r="P134" s="214"/>
      <c r="Q134" s="110" t="s">
        <v>19</v>
      </c>
      <c r="R134" s="117">
        <v>819.82</v>
      </c>
      <c r="S134" s="54">
        <v>47.76</v>
      </c>
      <c r="T134" s="54">
        <f t="shared" ref="T134:T142" si="20">ROUND(S134*(1+$T$4),2)</f>
        <v>59.37</v>
      </c>
      <c r="U134" s="54">
        <f t="shared" ref="U134:U139" si="21">ROUND((R134*T134),2)</f>
        <v>48672.71</v>
      </c>
      <c r="V134" s="60"/>
      <c r="X134" s="141"/>
      <c r="Y134" s="52"/>
      <c r="Z134" s="142"/>
      <c r="AA134" s="52"/>
      <c r="AB134" s="74"/>
      <c r="AC134" s="74"/>
    </row>
    <row r="135" spans="2:29" s="55" customFormat="1" ht="15" customHeight="1" x14ac:dyDescent="0.25">
      <c r="B135" s="110" t="s">
        <v>140</v>
      </c>
      <c r="C135" s="110" t="s">
        <v>141</v>
      </c>
      <c r="D135" s="110" t="s">
        <v>25</v>
      </c>
      <c r="E135" s="212" t="s">
        <v>546</v>
      </c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4"/>
      <c r="Q135" s="110" t="s">
        <v>19</v>
      </c>
      <c r="R135" s="53">
        <v>165</v>
      </c>
      <c r="S135" s="54">
        <v>47.76</v>
      </c>
      <c r="T135" s="54">
        <f t="shared" si="20"/>
        <v>59.37</v>
      </c>
      <c r="U135" s="54">
        <f t="shared" si="21"/>
        <v>9796.0499999999993</v>
      </c>
      <c r="V135" s="60"/>
      <c r="X135" s="141"/>
      <c r="Y135" s="52"/>
      <c r="Z135" s="142"/>
      <c r="AA135" s="52"/>
      <c r="AB135" s="113" t="s">
        <v>476</v>
      </c>
      <c r="AC135" s="115" t="s">
        <v>477</v>
      </c>
    </row>
    <row r="136" spans="2:29" ht="15" customHeight="1" x14ac:dyDescent="0.25">
      <c r="B136" s="110" t="s">
        <v>142</v>
      </c>
      <c r="C136" s="110" t="s">
        <v>141</v>
      </c>
      <c r="D136" s="110" t="s">
        <v>17</v>
      </c>
      <c r="E136" s="212" t="s">
        <v>548</v>
      </c>
      <c r="F136" s="213"/>
      <c r="G136" s="213"/>
      <c r="H136" s="213"/>
      <c r="I136" s="213"/>
      <c r="J136" s="213"/>
      <c r="K136" s="213"/>
      <c r="L136" s="213"/>
      <c r="M136" s="213"/>
      <c r="N136" s="213"/>
      <c r="O136" s="213"/>
      <c r="P136" s="214"/>
      <c r="Q136" s="110" t="s">
        <v>19</v>
      </c>
      <c r="R136" s="53">
        <v>208.32</v>
      </c>
      <c r="S136" s="54">
        <v>47.76</v>
      </c>
      <c r="T136" s="9">
        <f t="shared" si="20"/>
        <v>59.37</v>
      </c>
      <c r="U136" s="9">
        <f t="shared" si="21"/>
        <v>12367.96</v>
      </c>
      <c r="V136" s="21"/>
      <c r="X136" s="141"/>
      <c r="AB136" s="113"/>
      <c r="AC136" s="115"/>
    </row>
    <row r="137" spans="2:29" ht="15" customHeight="1" x14ac:dyDescent="0.25">
      <c r="B137" s="110" t="s">
        <v>143</v>
      </c>
      <c r="C137" s="136">
        <v>94449</v>
      </c>
      <c r="D137" s="136" t="s">
        <v>17</v>
      </c>
      <c r="E137" s="200" t="s">
        <v>145</v>
      </c>
      <c r="F137" s="201"/>
      <c r="G137" s="201"/>
      <c r="H137" s="201"/>
      <c r="I137" s="201"/>
      <c r="J137" s="201"/>
      <c r="K137" s="201"/>
      <c r="L137" s="201"/>
      <c r="M137" s="201"/>
      <c r="N137" s="201"/>
      <c r="O137" s="201"/>
      <c r="P137" s="202"/>
      <c r="Q137" s="136" t="s">
        <v>19</v>
      </c>
      <c r="R137" s="76">
        <v>78.66</v>
      </c>
      <c r="S137" s="9">
        <v>43.47</v>
      </c>
      <c r="T137" s="9">
        <f t="shared" si="20"/>
        <v>54.04</v>
      </c>
      <c r="U137" s="9">
        <f t="shared" si="21"/>
        <v>4250.79</v>
      </c>
      <c r="V137" s="21"/>
      <c r="X137" s="141"/>
      <c r="AB137" s="75" t="s">
        <v>467</v>
      </c>
      <c r="AC137" s="75">
        <v>5.4</v>
      </c>
    </row>
    <row r="138" spans="2:29" ht="15" customHeight="1" x14ac:dyDescent="0.25">
      <c r="B138" s="110" t="s">
        <v>144</v>
      </c>
      <c r="C138" s="136">
        <v>94231</v>
      </c>
      <c r="D138" s="136" t="s">
        <v>17</v>
      </c>
      <c r="E138" s="224" t="s">
        <v>492</v>
      </c>
      <c r="F138" s="224"/>
      <c r="G138" s="224"/>
      <c r="H138" s="224"/>
      <c r="I138" s="224"/>
      <c r="J138" s="224"/>
      <c r="K138" s="224"/>
      <c r="L138" s="224"/>
      <c r="M138" s="224"/>
      <c r="N138" s="224"/>
      <c r="O138" s="224"/>
      <c r="P138" s="224"/>
      <c r="Q138" s="136" t="s">
        <v>39</v>
      </c>
      <c r="R138" s="76">
        <v>65.28</v>
      </c>
      <c r="S138" s="9">
        <v>27.89</v>
      </c>
      <c r="T138" s="9">
        <f t="shared" si="20"/>
        <v>34.67</v>
      </c>
      <c r="U138" s="9">
        <f t="shared" si="21"/>
        <v>2263.2600000000002</v>
      </c>
      <c r="V138" s="21"/>
      <c r="X138" s="141"/>
      <c r="AB138" s="75" t="s">
        <v>468</v>
      </c>
      <c r="AC138" s="75">
        <v>8.6</v>
      </c>
    </row>
    <row r="139" spans="2:29" ht="15" customHeight="1" x14ac:dyDescent="0.25">
      <c r="B139" s="110" t="s">
        <v>146</v>
      </c>
      <c r="C139" s="136">
        <v>94227</v>
      </c>
      <c r="D139" s="136" t="s">
        <v>17</v>
      </c>
      <c r="E139" s="215" t="s">
        <v>493</v>
      </c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7"/>
      <c r="Q139" s="136" t="s">
        <v>39</v>
      </c>
      <c r="R139" s="76">
        <v>16.8</v>
      </c>
      <c r="S139" s="9">
        <v>38.76</v>
      </c>
      <c r="T139" s="15">
        <f t="shared" si="20"/>
        <v>48.18</v>
      </c>
      <c r="U139" s="15">
        <f t="shared" si="21"/>
        <v>809.42</v>
      </c>
      <c r="V139" s="21"/>
      <c r="X139" s="141"/>
      <c r="AB139" s="75" t="s">
        <v>469</v>
      </c>
      <c r="AC139" s="75">
        <v>12.7</v>
      </c>
    </row>
    <row r="140" spans="2:29" ht="15" customHeight="1" x14ac:dyDescent="0.25">
      <c r="B140" s="110" t="s">
        <v>549</v>
      </c>
      <c r="C140" s="77">
        <v>94228</v>
      </c>
      <c r="D140" s="77" t="s">
        <v>17</v>
      </c>
      <c r="E140" s="215" t="s">
        <v>494</v>
      </c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7"/>
      <c r="Q140" s="77" t="s">
        <v>39</v>
      </c>
      <c r="R140" s="14">
        <v>64</v>
      </c>
      <c r="S140" s="15">
        <v>54.06</v>
      </c>
      <c r="T140" s="15">
        <f t="shared" ref="T140" si="22">ROUND(S140*(1+$T$4),2)</f>
        <v>67.2</v>
      </c>
      <c r="U140" s="15">
        <f t="shared" ref="U140" si="23">ROUND((R140*T140),2)</f>
        <v>4300.8</v>
      </c>
      <c r="V140" s="21"/>
      <c r="X140" s="141"/>
      <c r="AB140" s="75"/>
      <c r="AC140" s="75"/>
    </row>
    <row r="141" spans="2:29" ht="15" customHeight="1" x14ac:dyDescent="0.25">
      <c r="B141" s="82">
        <v>8</v>
      </c>
      <c r="C141" s="82"/>
      <c r="D141" s="82"/>
      <c r="E141" s="203" t="s">
        <v>147</v>
      </c>
      <c r="F141" s="203"/>
      <c r="G141" s="203"/>
      <c r="H141" s="203"/>
      <c r="I141" s="203"/>
      <c r="J141" s="203"/>
      <c r="K141" s="203"/>
      <c r="L141" s="203"/>
      <c r="M141" s="203"/>
      <c r="N141" s="203"/>
      <c r="O141" s="203"/>
      <c r="P141" s="203"/>
      <c r="Q141" s="82"/>
      <c r="R141" s="48"/>
      <c r="S141" s="49"/>
      <c r="T141" s="49" t="s">
        <v>593</v>
      </c>
      <c r="U141" s="49">
        <f>U142</f>
        <v>2209.8205000000003</v>
      </c>
      <c r="V141" s="21"/>
      <c r="X141" s="141">
        <f>U141</f>
        <v>2209.8205000000003</v>
      </c>
      <c r="Z141" s="142">
        <v>2209.8200000000002</v>
      </c>
      <c r="AB141" s="75" t="s">
        <v>470</v>
      </c>
      <c r="AC141" s="75">
        <v>17.600000000000001</v>
      </c>
    </row>
    <row r="142" spans="2:29" ht="15" customHeight="1" x14ac:dyDescent="0.25">
      <c r="B142" s="92" t="s">
        <v>148</v>
      </c>
      <c r="C142" s="92" t="s">
        <v>149</v>
      </c>
      <c r="D142" s="92" t="s">
        <v>17</v>
      </c>
      <c r="E142" s="200" t="s">
        <v>150</v>
      </c>
      <c r="F142" s="201"/>
      <c r="G142" s="201"/>
      <c r="H142" s="201"/>
      <c r="I142" s="201"/>
      <c r="J142" s="201"/>
      <c r="K142" s="201"/>
      <c r="L142" s="201"/>
      <c r="M142" s="201"/>
      <c r="N142" s="201"/>
      <c r="O142" s="201"/>
      <c r="P142" s="202"/>
      <c r="Q142" s="92" t="s">
        <v>19</v>
      </c>
      <c r="R142" s="76">
        <v>202.55</v>
      </c>
      <c r="S142" s="9">
        <v>8.7799999999999994</v>
      </c>
      <c r="T142" s="9">
        <f t="shared" si="20"/>
        <v>10.91</v>
      </c>
      <c r="U142" s="9">
        <f>R142*T142</f>
        <v>2209.8205000000003</v>
      </c>
      <c r="V142" s="21"/>
      <c r="X142" s="141"/>
      <c r="AB142" s="75" t="s">
        <v>471</v>
      </c>
      <c r="AC142" s="75">
        <v>23</v>
      </c>
    </row>
    <row r="143" spans="2:29" ht="15" customHeight="1" x14ac:dyDescent="0.25">
      <c r="B143" s="82" t="s">
        <v>151</v>
      </c>
      <c r="C143" s="82"/>
      <c r="D143" s="82"/>
      <c r="E143" s="203" t="s">
        <v>152</v>
      </c>
      <c r="F143" s="203"/>
      <c r="G143" s="203"/>
      <c r="H143" s="203"/>
      <c r="I143" s="203"/>
      <c r="J143" s="203"/>
      <c r="K143" s="203"/>
      <c r="L143" s="203"/>
      <c r="M143" s="203"/>
      <c r="N143" s="203"/>
      <c r="O143" s="203"/>
      <c r="P143" s="203"/>
      <c r="Q143" s="82"/>
      <c r="R143" s="48"/>
      <c r="S143" s="49"/>
      <c r="T143" s="49" t="s">
        <v>593</v>
      </c>
      <c r="U143" s="49">
        <f>SUM(U144:U147)</f>
        <v>14469.9588</v>
      </c>
      <c r="V143" s="21"/>
      <c r="X143" s="141">
        <f>U143</f>
        <v>14469.9588</v>
      </c>
      <c r="Z143" s="142">
        <v>7932.07</v>
      </c>
      <c r="AB143" s="75" t="s">
        <v>472</v>
      </c>
      <c r="AC143" s="75">
        <v>25.4</v>
      </c>
    </row>
    <row r="144" spans="2:29" ht="15" customHeight="1" x14ac:dyDescent="0.25">
      <c r="B144" s="92" t="s">
        <v>153</v>
      </c>
      <c r="C144" s="92">
        <v>87905</v>
      </c>
      <c r="D144" s="92" t="s">
        <v>17</v>
      </c>
      <c r="E144" s="200" t="s">
        <v>154</v>
      </c>
      <c r="F144" s="201"/>
      <c r="G144" s="201"/>
      <c r="H144" s="201"/>
      <c r="I144" s="201"/>
      <c r="J144" s="201"/>
      <c r="K144" s="201"/>
      <c r="L144" s="201"/>
      <c r="M144" s="201"/>
      <c r="N144" s="201"/>
      <c r="O144" s="201"/>
      <c r="P144" s="202"/>
      <c r="Q144" s="92" t="s">
        <v>19</v>
      </c>
      <c r="R144" s="76">
        <v>197.74</v>
      </c>
      <c r="S144" s="9">
        <v>6.22</v>
      </c>
      <c r="T144" s="9">
        <f t="shared" ref="T144:T147" si="24">ROUND(S144*(1+$T$4),2)</f>
        <v>7.73</v>
      </c>
      <c r="U144" s="9">
        <f>R144*T144</f>
        <v>1528.5302000000001</v>
      </c>
      <c r="V144" s="21"/>
      <c r="X144" s="141"/>
      <c r="AB144" s="75" t="s">
        <v>473</v>
      </c>
      <c r="AC144" s="75">
        <v>32</v>
      </c>
    </row>
    <row r="145" spans="2:29" ht="15" customHeight="1" x14ac:dyDescent="0.25">
      <c r="B145" s="92" t="s">
        <v>155</v>
      </c>
      <c r="C145" s="92">
        <v>87535</v>
      </c>
      <c r="D145" s="92" t="s">
        <v>17</v>
      </c>
      <c r="E145" s="200" t="s">
        <v>156</v>
      </c>
      <c r="F145" s="201"/>
      <c r="G145" s="201"/>
      <c r="H145" s="201"/>
      <c r="I145" s="201"/>
      <c r="J145" s="201"/>
      <c r="K145" s="201"/>
      <c r="L145" s="201"/>
      <c r="M145" s="201"/>
      <c r="N145" s="201"/>
      <c r="O145" s="201"/>
      <c r="P145" s="202"/>
      <c r="Q145" s="92" t="s">
        <v>19</v>
      </c>
      <c r="R145" s="76">
        <v>197.74</v>
      </c>
      <c r="S145" s="9">
        <v>21.68</v>
      </c>
      <c r="T145" s="9">
        <f t="shared" si="24"/>
        <v>26.95</v>
      </c>
      <c r="U145" s="9">
        <f t="shared" ref="U145:U147" si="25">R145*T145</f>
        <v>5329.0929999999998</v>
      </c>
      <c r="V145" s="21"/>
      <c r="X145" s="141"/>
      <c r="AB145" s="75" t="s">
        <v>474</v>
      </c>
      <c r="AC145" s="75">
        <v>38.5</v>
      </c>
    </row>
    <row r="146" spans="2:29" ht="15" customHeight="1" x14ac:dyDescent="0.25">
      <c r="B146" s="77" t="s">
        <v>157</v>
      </c>
      <c r="C146" s="77">
        <v>87529</v>
      </c>
      <c r="D146" s="77" t="s">
        <v>17</v>
      </c>
      <c r="E146" s="243" t="s">
        <v>158</v>
      </c>
      <c r="F146" s="244"/>
      <c r="G146" s="244"/>
      <c r="H146" s="244"/>
      <c r="I146" s="244"/>
      <c r="J146" s="244"/>
      <c r="K146" s="244"/>
      <c r="L146" s="244"/>
      <c r="M146" s="244"/>
      <c r="N146" s="244"/>
      <c r="O146" s="244"/>
      <c r="P146" s="250"/>
      <c r="Q146" s="77" t="s">
        <v>19</v>
      </c>
      <c r="R146" s="14">
        <v>33.979999999999997</v>
      </c>
      <c r="S146" s="15">
        <v>25.44</v>
      </c>
      <c r="T146" s="15">
        <f t="shared" si="24"/>
        <v>31.62</v>
      </c>
      <c r="U146" s="15">
        <f t="shared" si="25"/>
        <v>1074.4476</v>
      </c>
      <c r="V146" s="21"/>
      <c r="X146" s="141"/>
      <c r="AB146" s="75" t="s">
        <v>475</v>
      </c>
      <c r="AC146" s="75">
        <v>46.4</v>
      </c>
    </row>
    <row r="147" spans="2:29" s="10" customFormat="1" ht="15" customHeight="1" x14ac:dyDescent="0.25">
      <c r="B147" s="114" t="s">
        <v>159</v>
      </c>
      <c r="C147" s="114">
        <v>87273</v>
      </c>
      <c r="D147" s="114" t="s">
        <v>17</v>
      </c>
      <c r="E147" s="224" t="s">
        <v>160</v>
      </c>
      <c r="F147" s="224"/>
      <c r="G147" s="224"/>
      <c r="H147" s="224"/>
      <c r="I147" s="224"/>
      <c r="J147" s="224"/>
      <c r="K147" s="224"/>
      <c r="L147" s="224"/>
      <c r="M147" s="224"/>
      <c r="N147" s="224"/>
      <c r="O147" s="224"/>
      <c r="P147" s="224"/>
      <c r="Q147" s="114" t="s">
        <v>19</v>
      </c>
      <c r="R147" s="76">
        <v>99.36</v>
      </c>
      <c r="S147" s="9">
        <v>52.93</v>
      </c>
      <c r="T147" s="9">
        <f t="shared" si="24"/>
        <v>65.8</v>
      </c>
      <c r="U147" s="9">
        <f t="shared" si="25"/>
        <v>6537.8879999999999</v>
      </c>
      <c r="V147" s="21"/>
      <c r="X147" s="141"/>
      <c r="Z147" s="142"/>
    </row>
    <row r="148" spans="2:29" s="10" customFormat="1" ht="15" customHeight="1" x14ac:dyDescent="0.25">
      <c r="B148" s="157" t="s">
        <v>161</v>
      </c>
      <c r="C148" s="157"/>
      <c r="D148" s="157"/>
      <c r="E148" s="203" t="s">
        <v>162</v>
      </c>
      <c r="F148" s="203"/>
      <c r="G148" s="203"/>
      <c r="H148" s="203"/>
      <c r="I148" s="203"/>
      <c r="J148" s="203"/>
      <c r="K148" s="203"/>
      <c r="L148" s="203"/>
      <c r="M148" s="203"/>
      <c r="N148" s="203"/>
      <c r="O148" s="203"/>
      <c r="P148" s="203"/>
      <c r="Q148" s="157"/>
      <c r="R148" s="48"/>
      <c r="S148" s="49"/>
      <c r="T148" s="49" t="s">
        <v>593</v>
      </c>
      <c r="U148" s="49">
        <f>SUM(U149:U150)</f>
        <v>9898.6365000000005</v>
      </c>
      <c r="V148" s="21"/>
      <c r="X148" s="141">
        <f>U148</f>
        <v>9898.6365000000005</v>
      </c>
      <c r="Z148" s="142">
        <v>9898.64</v>
      </c>
    </row>
    <row r="149" spans="2:29" s="10" customFormat="1" ht="15" customHeight="1" x14ac:dyDescent="0.25">
      <c r="B149" s="163" t="s">
        <v>163</v>
      </c>
      <c r="C149" s="163">
        <v>87905</v>
      </c>
      <c r="D149" s="163" t="s">
        <v>17</v>
      </c>
      <c r="E149" s="200" t="s">
        <v>164</v>
      </c>
      <c r="F149" s="201"/>
      <c r="G149" s="201"/>
      <c r="H149" s="201"/>
      <c r="I149" s="201"/>
      <c r="J149" s="201"/>
      <c r="K149" s="201"/>
      <c r="L149" s="201"/>
      <c r="M149" s="201"/>
      <c r="N149" s="201"/>
      <c r="O149" s="201"/>
      <c r="P149" s="202"/>
      <c r="Q149" s="163" t="s">
        <v>19</v>
      </c>
      <c r="R149" s="76">
        <v>243.15</v>
      </c>
      <c r="S149" s="9">
        <v>6.22</v>
      </c>
      <c r="T149" s="9">
        <f>ROUND(S149*(1+$T$4),2)</f>
        <v>7.73</v>
      </c>
      <c r="U149" s="9">
        <f>R149*T149</f>
        <v>1879.5495000000001</v>
      </c>
      <c r="V149" s="21"/>
      <c r="X149" s="141"/>
      <c r="Z149" s="142">
        <v>2954.61</v>
      </c>
    </row>
    <row r="150" spans="2:29" s="10" customFormat="1" ht="15" customHeight="1" x14ac:dyDescent="0.25">
      <c r="B150" s="163" t="s">
        <v>165</v>
      </c>
      <c r="C150" s="163">
        <v>87792</v>
      </c>
      <c r="D150" s="163" t="s">
        <v>17</v>
      </c>
      <c r="E150" s="200" t="s">
        <v>166</v>
      </c>
      <c r="F150" s="201"/>
      <c r="G150" s="201"/>
      <c r="H150" s="201"/>
      <c r="I150" s="201"/>
      <c r="J150" s="201"/>
      <c r="K150" s="201"/>
      <c r="L150" s="201"/>
      <c r="M150" s="201"/>
      <c r="N150" s="201"/>
      <c r="O150" s="201"/>
      <c r="P150" s="202"/>
      <c r="Q150" s="163" t="s">
        <v>19</v>
      </c>
      <c r="R150" s="76">
        <v>243.15</v>
      </c>
      <c r="S150" s="9">
        <v>26.53</v>
      </c>
      <c r="T150" s="9">
        <f>ROUND(S150*(1+$T$4),2)</f>
        <v>32.979999999999997</v>
      </c>
      <c r="U150" s="9">
        <f>R150*T150</f>
        <v>8019.0869999999995</v>
      </c>
      <c r="V150" s="21"/>
      <c r="X150" s="141"/>
      <c r="Z150" s="142"/>
    </row>
    <row r="151" spans="2:29" s="10" customFormat="1" ht="15" customHeight="1" x14ac:dyDescent="0.25">
      <c r="B151" s="157" t="s">
        <v>167</v>
      </c>
      <c r="C151" s="157"/>
      <c r="D151" s="157"/>
      <c r="E151" s="203" t="s">
        <v>168</v>
      </c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157"/>
      <c r="R151" s="48"/>
      <c r="S151" s="49"/>
      <c r="T151" s="49" t="s">
        <v>593</v>
      </c>
      <c r="U151" s="49">
        <f>U152</f>
        <v>2954.6129999999998</v>
      </c>
      <c r="V151" s="21"/>
      <c r="X151" s="141">
        <f>U151</f>
        <v>2954.6129999999998</v>
      </c>
      <c r="Z151" s="142"/>
    </row>
    <row r="152" spans="2:29" s="10" customFormat="1" ht="15" customHeight="1" x14ac:dyDescent="0.25">
      <c r="B152" s="163" t="s">
        <v>169</v>
      </c>
      <c r="C152" s="163">
        <v>96486</v>
      </c>
      <c r="D152" s="163" t="s">
        <v>17</v>
      </c>
      <c r="E152" s="200" t="s">
        <v>495</v>
      </c>
      <c r="F152" s="201"/>
      <c r="G152" s="201"/>
      <c r="H152" s="201"/>
      <c r="I152" s="201"/>
      <c r="J152" s="201"/>
      <c r="K152" s="201"/>
      <c r="L152" s="201"/>
      <c r="M152" s="201"/>
      <c r="N152" s="201"/>
      <c r="O152" s="201"/>
      <c r="P152" s="202"/>
      <c r="Q152" s="163" t="s">
        <v>19</v>
      </c>
      <c r="R152" s="76">
        <v>56.15</v>
      </c>
      <c r="S152" s="9">
        <v>42.33</v>
      </c>
      <c r="T152" s="9">
        <f>ROUND(S152*(1+$T$4),2)</f>
        <v>52.62</v>
      </c>
      <c r="U152" s="9">
        <f>R152*T152</f>
        <v>2954.6129999999998</v>
      </c>
      <c r="V152" s="21"/>
      <c r="X152" s="141"/>
      <c r="Z152" s="142"/>
      <c r="AB152" s="72"/>
      <c r="AC152" s="72"/>
    </row>
    <row r="153" spans="2:29" s="10" customFormat="1" ht="15" customHeight="1" x14ac:dyDescent="0.25">
      <c r="B153" s="157">
        <v>10</v>
      </c>
      <c r="C153" s="157"/>
      <c r="D153" s="157"/>
      <c r="E153" s="203" t="s">
        <v>170</v>
      </c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157"/>
      <c r="R153" s="48"/>
      <c r="S153" s="49"/>
      <c r="T153" s="49" t="s">
        <v>593</v>
      </c>
      <c r="U153" s="49">
        <f>SUM(U154:U160)</f>
        <v>7218.5043000000005</v>
      </c>
      <c r="X153" s="141">
        <f>U153</f>
        <v>7218.5043000000005</v>
      </c>
      <c r="Z153" s="142"/>
      <c r="AB153" s="72"/>
      <c r="AC153" s="72"/>
    </row>
    <row r="154" spans="2:29" s="10" customFormat="1" ht="15" customHeight="1" x14ac:dyDescent="0.25">
      <c r="B154" s="110" t="s">
        <v>171</v>
      </c>
      <c r="C154" s="110">
        <v>73548</v>
      </c>
      <c r="D154" s="110" t="s">
        <v>17</v>
      </c>
      <c r="E154" s="212" t="s">
        <v>496</v>
      </c>
      <c r="F154" s="213"/>
      <c r="G154" s="213"/>
      <c r="H154" s="213"/>
      <c r="I154" s="213"/>
      <c r="J154" s="213"/>
      <c r="K154" s="213"/>
      <c r="L154" s="213"/>
      <c r="M154" s="213"/>
      <c r="N154" s="213"/>
      <c r="O154" s="213"/>
      <c r="P154" s="214"/>
      <c r="Q154" s="163" t="s">
        <v>47</v>
      </c>
      <c r="R154" s="53">
        <v>3</v>
      </c>
      <c r="S154" s="54">
        <v>439.68</v>
      </c>
      <c r="T154" s="9">
        <f t="shared" ref="T154:T159" si="26">ROUND(S154*(1+$T$4),2)</f>
        <v>546.57000000000005</v>
      </c>
      <c r="U154" s="54">
        <f t="shared" ref="U154:U159" si="27">R154*T154</f>
        <v>1639.71</v>
      </c>
      <c r="X154" s="141"/>
      <c r="Z154" s="142"/>
      <c r="AB154" s="72"/>
      <c r="AC154" s="72"/>
    </row>
    <row r="155" spans="2:29" s="10" customFormat="1" ht="15" customHeight="1" x14ac:dyDescent="0.25">
      <c r="B155" s="163" t="s">
        <v>172</v>
      </c>
      <c r="C155" s="163">
        <v>87630</v>
      </c>
      <c r="D155" s="163" t="s">
        <v>17</v>
      </c>
      <c r="E155" s="212" t="s">
        <v>497</v>
      </c>
      <c r="F155" s="213"/>
      <c r="G155" s="213"/>
      <c r="H155" s="213"/>
      <c r="I155" s="213"/>
      <c r="J155" s="213"/>
      <c r="K155" s="213"/>
      <c r="L155" s="213"/>
      <c r="M155" s="213"/>
      <c r="N155" s="213"/>
      <c r="O155" s="213"/>
      <c r="P155" s="214"/>
      <c r="Q155" s="163" t="s">
        <v>19</v>
      </c>
      <c r="R155" s="76">
        <v>58.15</v>
      </c>
      <c r="S155" s="9">
        <v>28.69</v>
      </c>
      <c r="T155" s="9">
        <f t="shared" si="26"/>
        <v>35.659999999999997</v>
      </c>
      <c r="U155" s="9">
        <f t="shared" si="27"/>
        <v>2073.6289999999999</v>
      </c>
      <c r="X155" s="141"/>
      <c r="Z155" s="142"/>
      <c r="AB155" s="72"/>
      <c r="AC155" s="72"/>
    </row>
    <row r="156" spans="2:29" s="10" customFormat="1" ht="15" customHeight="1" x14ac:dyDescent="0.25">
      <c r="B156" s="163" t="s">
        <v>173</v>
      </c>
      <c r="C156" s="163">
        <v>87251</v>
      </c>
      <c r="D156" s="163" t="s">
        <v>17</v>
      </c>
      <c r="E156" s="200" t="s">
        <v>174</v>
      </c>
      <c r="F156" s="201"/>
      <c r="G156" s="201"/>
      <c r="H156" s="201"/>
      <c r="I156" s="201"/>
      <c r="J156" s="201"/>
      <c r="K156" s="201"/>
      <c r="L156" s="201"/>
      <c r="M156" s="201"/>
      <c r="N156" s="201"/>
      <c r="O156" s="201"/>
      <c r="P156" s="202"/>
      <c r="Q156" s="163" t="s">
        <v>19</v>
      </c>
      <c r="R156" s="76">
        <v>58.15</v>
      </c>
      <c r="S156" s="9">
        <v>31.8</v>
      </c>
      <c r="T156" s="9">
        <f t="shared" si="26"/>
        <v>39.53</v>
      </c>
      <c r="U156" s="9">
        <f t="shared" si="27"/>
        <v>2298.6695</v>
      </c>
      <c r="X156" s="141"/>
      <c r="Z156" s="142"/>
      <c r="AB156" s="72"/>
      <c r="AC156" s="72"/>
    </row>
    <row r="157" spans="2:29" s="10" customFormat="1" ht="15" customHeight="1" x14ac:dyDescent="0.25">
      <c r="B157" s="163" t="s">
        <v>175</v>
      </c>
      <c r="C157" s="163">
        <v>98689</v>
      </c>
      <c r="D157" s="163" t="s">
        <v>17</v>
      </c>
      <c r="E157" s="200" t="s">
        <v>176</v>
      </c>
      <c r="F157" s="201"/>
      <c r="G157" s="201"/>
      <c r="H157" s="201"/>
      <c r="I157" s="201"/>
      <c r="J157" s="201"/>
      <c r="K157" s="201"/>
      <c r="L157" s="201"/>
      <c r="M157" s="201"/>
      <c r="N157" s="201"/>
      <c r="O157" s="201"/>
      <c r="P157" s="202"/>
      <c r="Q157" s="163" t="s">
        <v>39</v>
      </c>
      <c r="R157" s="76">
        <v>0.86</v>
      </c>
      <c r="S157" s="9">
        <v>75.55</v>
      </c>
      <c r="T157" s="9">
        <f t="shared" si="26"/>
        <v>93.92</v>
      </c>
      <c r="U157" s="9">
        <f t="shared" si="27"/>
        <v>80.771199999999993</v>
      </c>
      <c r="X157" s="141"/>
      <c r="Z157" s="142"/>
      <c r="AB157" s="72"/>
      <c r="AC157" s="72"/>
    </row>
    <row r="158" spans="2:29" s="10" customFormat="1" ht="15" customHeight="1" x14ac:dyDescent="0.25">
      <c r="B158" s="164" t="s">
        <v>177</v>
      </c>
      <c r="C158" s="164" t="s">
        <v>498</v>
      </c>
      <c r="D158" s="160" t="s">
        <v>25</v>
      </c>
      <c r="E158" s="280" t="s">
        <v>560</v>
      </c>
      <c r="F158" s="281"/>
      <c r="G158" s="281"/>
      <c r="H158" s="281"/>
      <c r="I158" s="281"/>
      <c r="J158" s="281"/>
      <c r="K158" s="281"/>
      <c r="L158" s="281"/>
      <c r="M158" s="281"/>
      <c r="N158" s="281"/>
      <c r="O158" s="281"/>
      <c r="P158" s="282"/>
      <c r="Q158" s="164" t="s">
        <v>47</v>
      </c>
      <c r="R158" s="173">
        <v>1.82</v>
      </c>
      <c r="S158" s="174">
        <v>276.75</v>
      </c>
      <c r="T158" s="174">
        <f t="shared" si="26"/>
        <v>344.03</v>
      </c>
      <c r="U158" s="174">
        <f t="shared" si="27"/>
        <v>626.13459999999998</v>
      </c>
      <c r="X158" s="141"/>
      <c r="Z158" s="142"/>
      <c r="AB158" s="72"/>
      <c r="AC158" s="72"/>
    </row>
    <row r="159" spans="2:29" s="10" customFormat="1" ht="15" customHeight="1" x14ac:dyDescent="0.25">
      <c r="B159" s="242" t="s">
        <v>178</v>
      </c>
      <c r="C159" s="242" t="s">
        <v>179</v>
      </c>
      <c r="D159" s="242" t="s">
        <v>25</v>
      </c>
      <c r="E159" s="248" t="s">
        <v>180</v>
      </c>
      <c r="F159" s="248"/>
      <c r="G159" s="248"/>
      <c r="H159" s="248"/>
      <c r="I159" s="248"/>
      <c r="J159" s="248"/>
      <c r="K159" s="248"/>
      <c r="L159" s="248"/>
      <c r="M159" s="248"/>
      <c r="N159" s="248"/>
      <c r="O159" s="248"/>
      <c r="P159" s="248"/>
      <c r="Q159" s="242" t="s">
        <v>19</v>
      </c>
      <c r="R159" s="255">
        <v>5.85</v>
      </c>
      <c r="S159" s="199">
        <v>68.7</v>
      </c>
      <c r="T159" s="199">
        <f t="shared" si="26"/>
        <v>85.4</v>
      </c>
      <c r="U159" s="199">
        <f t="shared" si="27"/>
        <v>499.59</v>
      </c>
      <c r="X159" s="141"/>
      <c r="Z159" s="142"/>
      <c r="AB159" s="72"/>
      <c r="AC159" s="72"/>
    </row>
    <row r="160" spans="2:29" s="10" customFormat="1" ht="15" customHeight="1" x14ac:dyDescent="0.25">
      <c r="B160" s="242"/>
      <c r="C160" s="242"/>
      <c r="D160" s="242"/>
      <c r="E160" s="248"/>
      <c r="F160" s="248"/>
      <c r="G160" s="248"/>
      <c r="H160" s="248"/>
      <c r="I160" s="248"/>
      <c r="J160" s="248"/>
      <c r="K160" s="248"/>
      <c r="L160" s="248"/>
      <c r="M160" s="248"/>
      <c r="N160" s="248"/>
      <c r="O160" s="248"/>
      <c r="P160" s="248"/>
      <c r="Q160" s="242"/>
      <c r="R160" s="255"/>
      <c r="S160" s="199"/>
      <c r="T160" s="199"/>
      <c r="U160" s="199"/>
      <c r="X160" s="141"/>
      <c r="Z160" s="142"/>
      <c r="AB160" s="72"/>
      <c r="AC160" s="72"/>
    </row>
    <row r="161" spans="2:39" s="10" customFormat="1" ht="15" customHeight="1" x14ac:dyDescent="0.25">
      <c r="B161" s="243" t="s">
        <v>421</v>
      </c>
      <c r="C161" s="244"/>
      <c r="D161" s="57"/>
      <c r="E161" s="57"/>
      <c r="F161" s="57"/>
      <c r="G161" s="57"/>
      <c r="H161" s="57"/>
      <c r="I161" s="57"/>
      <c r="J161" s="18"/>
      <c r="K161" s="18" t="s">
        <v>422</v>
      </c>
      <c r="L161" s="226" t="s">
        <v>17</v>
      </c>
      <c r="M161" s="226"/>
      <c r="N161" s="226"/>
      <c r="O161" s="18"/>
      <c r="P161" s="181" t="s">
        <v>423</v>
      </c>
      <c r="Q161" s="256">
        <v>43435</v>
      </c>
      <c r="R161" s="256"/>
      <c r="S161" s="18"/>
      <c r="T161" s="18"/>
      <c r="U161" s="77" t="s">
        <v>425</v>
      </c>
      <c r="X161" s="141"/>
      <c r="Z161" s="142"/>
      <c r="AB161" s="72"/>
      <c r="AC161" s="72"/>
    </row>
    <row r="162" spans="2:39" s="10" customFormat="1" ht="15" customHeight="1" x14ac:dyDescent="0.25">
      <c r="B162" s="19"/>
      <c r="C162" s="20"/>
      <c r="D162" s="225" t="s">
        <v>595</v>
      </c>
      <c r="E162" s="225"/>
      <c r="F162" s="225"/>
      <c r="G162" s="225"/>
      <c r="H162" s="225"/>
      <c r="I162" s="225"/>
      <c r="J162" s="20"/>
      <c r="K162" s="20"/>
      <c r="L162" s="225" t="s">
        <v>25</v>
      </c>
      <c r="M162" s="225"/>
      <c r="N162" s="225"/>
      <c r="O162" s="20"/>
      <c r="P162" s="180" t="s">
        <v>594</v>
      </c>
      <c r="Q162" s="182">
        <v>43531</v>
      </c>
      <c r="R162" s="182"/>
      <c r="S162" s="20"/>
      <c r="T162" s="20"/>
      <c r="U162" s="59" t="s">
        <v>587</v>
      </c>
      <c r="X162" s="141"/>
      <c r="Z162" s="142"/>
      <c r="AB162" s="72"/>
      <c r="AC162" s="72"/>
    </row>
    <row r="163" spans="2:39" s="10" customFormat="1" ht="15" customHeight="1" x14ac:dyDescent="0.25">
      <c r="D163" s="12"/>
      <c r="E163" s="12"/>
      <c r="F163" s="12"/>
      <c r="G163" s="12"/>
      <c r="H163" s="12"/>
      <c r="I163" s="12"/>
      <c r="L163" s="12"/>
      <c r="M163" s="12"/>
      <c r="N163" s="12"/>
      <c r="Q163" s="12"/>
      <c r="R163" s="22"/>
      <c r="U163" s="61"/>
      <c r="X163" s="141"/>
      <c r="Z163" s="142"/>
      <c r="AB163" s="72"/>
      <c r="AC163" s="72"/>
    </row>
    <row r="164" spans="2:39" s="10" customFormat="1" ht="15" customHeight="1" x14ac:dyDescent="0.25">
      <c r="B164" s="12"/>
      <c r="C164" s="12"/>
      <c r="D164" s="12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2"/>
      <c r="R164" s="16"/>
      <c r="S164" s="17"/>
      <c r="T164" s="17"/>
      <c r="U164" s="17"/>
      <c r="X164" s="141"/>
      <c r="Z164" s="142"/>
      <c r="AB164" s="72"/>
      <c r="AC164" s="72"/>
    </row>
    <row r="165" spans="2:39" s="10" customFormat="1" ht="15" customHeight="1" x14ac:dyDescent="0.25">
      <c r="B165" s="206"/>
      <c r="C165" s="207"/>
      <c r="D165" s="23" t="s">
        <v>0</v>
      </c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4"/>
      <c r="R165" s="25"/>
      <c r="S165" s="23"/>
      <c r="T165" s="23"/>
      <c r="U165" s="26"/>
      <c r="V165" s="21"/>
      <c r="X165" s="141"/>
      <c r="Z165" s="142"/>
      <c r="AB165" s="72"/>
      <c r="AC165" s="72"/>
    </row>
    <row r="166" spans="2:39" s="10" customFormat="1" ht="15" customHeight="1" x14ac:dyDescent="0.25">
      <c r="B166" s="208"/>
      <c r="C166" s="209"/>
      <c r="D166" s="27" t="s">
        <v>484</v>
      </c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39" t="s">
        <v>1</v>
      </c>
      <c r="R166" s="29"/>
      <c r="S166" s="27"/>
      <c r="T166" s="93" t="s">
        <v>424</v>
      </c>
      <c r="U166" s="30"/>
      <c r="V166" s="21"/>
      <c r="X166" s="141"/>
      <c r="Z166" s="142"/>
      <c r="AB166" s="72"/>
      <c r="AC166" s="72"/>
    </row>
    <row r="167" spans="2:39" s="10" customFormat="1" ht="15" customHeight="1" x14ac:dyDescent="0.25">
      <c r="B167" s="208"/>
      <c r="C167" s="209"/>
      <c r="D167" s="27" t="s">
        <v>3</v>
      </c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39" t="s">
        <v>2</v>
      </c>
      <c r="R167" s="29"/>
      <c r="S167" s="27"/>
      <c r="T167" s="58">
        <v>0.24310000000000001</v>
      </c>
      <c r="U167" s="30"/>
      <c r="V167" s="21"/>
      <c r="X167" s="141"/>
      <c r="Z167" s="142"/>
      <c r="AB167" s="72"/>
      <c r="AC167" s="72"/>
    </row>
    <row r="168" spans="2:39" s="10" customFormat="1" ht="15" customHeight="1" x14ac:dyDescent="0.25">
      <c r="B168" s="210"/>
      <c r="C168" s="211"/>
      <c r="D168" s="27" t="s">
        <v>4</v>
      </c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35"/>
      <c r="Q168" s="36"/>
      <c r="R168" s="37"/>
      <c r="S168" s="35"/>
      <c r="T168" s="35"/>
      <c r="U168" s="38"/>
      <c r="V168" s="21"/>
      <c r="X168" s="141"/>
      <c r="Z168" s="142"/>
      <c r="AB168" s="72"/>
      <c r="AC168" s="72"/>
    </row>
    <row r="169" spans="2:39" s="10" customFormat="1" ht="15" customHeight="1" x14ac:dyDescent="0.25">
      <c r="B169" s="185" t="s">
        <v>6</v>
      </c>
      <c r="C169" s="185" t="s">
        <v>7</v>
      </c>
      <c r="D169" s="185" t="s">
        <v>8</v>
      </c>
      <c r="E169" s="185" t="s">
        <v>9</v>
      </c>
      <c r="F169" s="185"/>
      <c r="G169" s="185"/>
      <c r="H169" s="185"/>
      <c r="I169" s="185"/>
      <c r="J169" s="185"/>
      <c r="K169" s="185"/>
      <c r="L169" s="185"/>
      <c r="M169" s="185"/>
      <c r="N169" s="185"/>
      <c r="O169" s="185"/>
      <c r="P169" s="185"/>
      <c r="Q169" s="185" t="s">
        <v>10</v>
      </c>
      <c r="R169" s="184" t="s">
        <v>11</v>
      </c>
      <c r="S169" s="230" t="s">
        <v>12</v>
      </c>
      <c r="T169" s="230" t="s">
        <v>13</v>
      </c>
      <c r="U169" s="185" t="s">
        <v>14</v>
      </c>
      <c r="V169" s="21"/>
      <c r="X169" s="141"/>
      <c r="Z169" s="142"/>
      <c r="AB169" s="72"/>
      <c r="AC169" s="72"/>
    </row>
    <row r="170" spans="2:39" s="10" customFormat="1" ht="15" customHeight="1" x14ac:dyDescent="0.25">
      <c r="B170" s="185"/>
      <c r="C170" s="185"/>
      <c r="D170" s="185"/>
      <c r="E170" s="185"/>
      <c r="F170" s="185"/>
      <c r="G170" s="185"/>
      <c r="H170" s="185"/>
      <c r="I170" s="185"/>
      <c r="J170" s="185"/>
      <c r="K170" s="185"/>
      <c r="L170" s="185"/>
      <c r="M170" s="185"/>
      <c r="N170" s="185"/>
      <c r="O170" s="185"/>
      <c r="P170" s="185"/>
      <c r="Q170" s="185"/>
      <c r="R170" s="184"/>
      <c r="S170" s="230"/>
      <c r="T170" s="230"/>
      <c r="U170" s="185"/>
      <c r="V170" s="21"/>
      <c r="X170" s="141"/>
      <c r="Z170" s="142"/>
      <c r="AB170" s="72"/>
      <c r="AC170" s="72"/>
    </row>
    <row r="171" spans="2:39" ht="15" customHeight="1" x14ac:dyDescent="0.25">
      <c r="B171" s="82">
        <v>11</v>
      </c>
      <c r="C171" s="82"/>
      <c r="D171" s="82"/>
      <c r="E171" s="221" t="s">
        <v>181</v>
      </c>
      <c r="F171" s="222"/>
      <c r="G171" s="222"/>
      <c r="H171" s="222"/>
      <c r="I171" s="222"/>
      <c r="J171" s="222"/>
      <c r="K171" s="222"/>
      <c r="L171" s="222"/>
      <c r="M171" s="222"/>
      <c r="N171" s="222"/>
      <c r="O171" s="222"/>
      <c r="P171" s="223"/>
      <c r="Q171" s="82"/>
      <c r="R171" s="48"/>
      <c r="S171" s="49"/>
      <c r="T171" s="49" t="s">
        <v>593</v>
      </c>
      <c r="U171" s="49">
        <f>SUM(U172:U180)</f>
        <v>45930.4715</v>
      </c>
      <c r="V171" s="21"/>
      <c r="X171" s="141">
        <f>U171</f>
        <v>45930.4715</v>
      </c>
      <c r="Z171" s="142">
        <v>45930.47</v>
      </c>
      <c r="AB171" s="116"/>
    </row>
    <row r="172" spans="2:39" ht="15" customHeight="1" x14ac:dyDescent="0.25">
      <c r="B172" s="92" t="s">
        <v>182</v>
      </c>
      <c r="C172" s="92">
        <v>79460</v>
      </c>
      <c r="D172" s="92" t="s">
        <v>17</v>
      </c>
      <c r="E172" s="200" t="s">
        <v>183</v>
      </c>
      <c r="F172" s="201"/>
      <c r="G172" s="201"/>
      <c r="H172" s="201"/>
      <c r="I172" s="201"/>
      <c r="J172" s="201"/>
      <c r="K172" s="201"/>
      <c r="L172" s="201"/>
      <c r="M172" s="201"/>
      <c r="N172" s="201"/>
      <c r="O172" s="201"/>
      <c r="P172" s="202"/>
      <c r="Q172" s="92" t="s">
        <v>19</v>
      </c>
      <c r="R172" s="76">
        <v>47.12</v>
      </c>
      <c r="S172" s="9">
        <v>44.49</v>
      </c>
      <c r="T172" s="9">
        <f t="shared" ref="T172:T180" si="28">ROUND(S172*(1+$T$4),2)</f>
        <v>55.31</v>
      </c>
      <c r="U172" s="9">
        <f>R172*T172</f>
        <v>2606.2071999999998</v>
      </c>
      <c r="V172" s="21"/>
      <c r="X172" s="141"/>
      <c r="AB172" s="289"/>
      <c r="AC172" s="289"/>
      <c r="AD172" s="289"/>
      <c r="AE172" s="289"/>
      <c r="AF172" s="289"/>
      <c r="AG172" s="289"/>
      <c r="AH172" s="289"/>
      <c r="AI172" s="289"/>
      <c r="AJ172" s="289"/>
      <c r="AK172" s="289"/>
      <c r="AL172" s="289"/>
      <c r="AM172" s="289"/>
    </row>
    <row r="173" spans="2:39" ht="15" customHeight="1" x14ac:dyDescent="0.25">
      <c r="B173" s="92" t="s">
        <v>184</v>
      </c>
      <c r="C173" s="92" t="s">
        <v>185</v>
      </c>
      <c r="D173" s="92" t="s">
        <v>17</v>
      </c>
      <c r="E173" s="200" t="s">
        <v>568</v>
      </c>
      <c r="F173" s="201"/>
      <c r="G173" s="201"/>
      <c r="H173" s="201"/>
      <c r="I173" s="201"/>
      <c r="J173" s="201"/>
      <c r="K173" s="201"/>
      <c r="L173" s="201"/>
      <c r="M173" s="201"/>
      <c r="N173" s="201"/>
      <c r="O173" s="201"/>
      <c r="P173" s="202"/>
      <c r="Q173" s="92" t="s">
        <v>19</v>
      </c>
      <c r="R173" s="76">
        <v>301.08</v>
      </c>
      <c r="S173" s="9">
        <v>9.59</v>
      </c>
      <c r="T173" s="9">
        <f t="shared" si="28"/>
        <v>11.92</v>
      </c>
      <c r="U173" s="9">
        <f t="shared" ref="U173:U180" si="29">R173*T173</f>
        <v>3588.8735999999999</v>
      </c>
      <c r="V173" s="21"/>
      <c r="X173" s="141"/>
      <c r="AB173" s="289"/>
      <c r="AC173" s="289"/>
      <c r="AD173" s="289"/>
      <c r="AE173" s="289"/>
      <c r="AF173" s="289"/>
      <c r="AG173" s="289"/>
      <c r="AH173" s="289"/>
      <c r="AI173" s="289"/>
      <c r="AJ173" s="289"/>
      <c r="AK173" s="289"/>
      <c r="AL173" s="289"/>
      <c r="AM173" s="289"/>
    </row>
    <row r="174" spans="2:39" ht="15" customHeight="1" x14ac:dyDescent="0.25">
      <c r="B174" s="92" t="s">
        <v>186</v>
      </c>
      <c r="C174" s="92" t="s">
        <v>187</v>
      </c>
      <c r="D174" s="92" t="s">
        <v>17</v>
      </c>
      <c r="E174" s="200" t="s">
        <v>188</v>
      </c>
      <c r="F174" s="201"/>
      <c r="G174" s="201"/>
      <c r="H174" s="201"/>
      <c r="I174" s="201"/>
      <c r="J174" s="201"/>
      <c r="K174" s="201"/>
      <c r="L174" s="201"/>
      <c r="M174" s="201"/>
      <c r="N174" s="201"/>
      <c r="O174" s="201"/>
      <c r="P174" s="202"/>
      <c r="Q174" s="92" t="s">
        <v>19</v>
      </c>
      <c r="R174" s="76">
        <v>301.08</v>
      </c>
      <c r="S174" s="9">
        <v>24.26</v>
      </c>
      <c r="T174" s="9">
        <f t="shared" si="28"/>
        <v>30.16</v>
      </c>
      <c r="U174" s="9">
        <f t="shared" si="29"/>
        <v>9080.5727999999999</v>
      </c>
      <c r="V174" s="21"/>
      <c r="X174" s="141"/>
      <c r="AB174" s="116"/>
    </row>
    <row r="175" spans="2:39" ht="15" customHeight="1" x14ac:dyDescent="0.25">
      <c r="B175" s="92" t="s">
        <v>189</v>
      </c>
      <c r="C175" s="92" t="s">
        <v>190</v>
      </c>
      <c r="D175" s="92" t="s">
        <v>17</v>
      </c>
      <c r="E175" s="200" t="s">
        <v>191</v>
      </c>
      <c r="F175" s="201"/>
      <c r="G175" s="201"/>
      <c r="H175" s="201"/>
      <c r="I175" s="201"/>
      <c r="J175" s="201"/>
      <c r="K175" s="201"/>
      <c r="L175" s="201"/>
      <c r="M175" s="201"/>
      <c r="N175" s="201"/>
      <c r="O175" s="201"/>
      <c r="P175" s="202"/>
      <c r="Q175" s="92" t="s">
        <v>19</v>
      </c>
      <c r="R175" s="76">
        <v>984.82</v>
      </c>
      <c r="S175" s="9">
        <v>17.45</v>
      </c>
      <c r="T175" s="9">
        <f t="shared" si="28"/>
        <v>21.69</v>
      </c>
      <c r="U175" s="9">
        <f t="shared" si="29"/>
        <v>21360.745800000001</v>
      </c>
      <c r="V175" s="21"/>
      <c r="X175" s="141"/>
    </row>
    <row r="176" spans="2:39" ht="15" customHeight="1" x14ac:dyDescent="0.25">
      <c r="B176" s="92" t="s">
        <v>192</v>
      </c>
      <c r="C176" s="92">
        <v>41595</v>
      </c>
      <c r="D176" s="92" t="s">
        <v>17</v>
      </c>
      <c r="E176" s="200" t="s">
        <v>193</v>
      </c>
      <c r="F176" s="201"/>
      <c r="G176" s="201"/>
      <c r="H176" s="201"/>
      <c r="I176" s="201"/>
      <c r="J176" s="201"/>
      <c r="K176" s="201"/>
      <c r="L176" s="201"/>
      <c r="M176" s="201"/>
      <c r="N176" s="201"/>
      <c r="O176" s="201"/>
      <c r="P176" s="202"/>
      <c r="Q176" s="92" t="s">
        <v>39</v>
      </c>
      <c r="R176" s="76">
        <v>275.60000000000002</v>
      </c>
      <c r="S176" s="9">
        <v>9.57</v>
      </c>
      <c r="T176" s="9">
        <f t="shared" si="28"/>
        <v>11.9</v>
      </c>
      <c r="U176" s="9">
        <f t="shared" si="29"/>
        <v>3279.6400000000003</v>
      </c>
      <c r="V176" s="21"/>
      <c r="X176" s="141"/>
    </row>
    <row r="177" spans="2:26" ht="15" customHeight="1" x14ac:dyDescent="0.25">
      <c r="B177" s="92" t="s">
        <v>194</v>
      </c>
      <c r="C177" s="92">
        <v>88495</v>
      </c>
      <c r="D177" s="92" t="s">
        <v>17</v>
      </c>
      <c r="E177" s="200" t="s">
        <v>195</v>
      </c>
      <c r="F177" s="201"/>
      <c r="G177" s="201"/>
      <c r="H177" s="201"/>
      <c r="I177" s="201"/>
      <c r="J177" s="201"/>
      <c r="K177" s="201"/>
      <c r="L177" s="201"/>
      <c r="M177" s="201"/>
      <c r="N177" s="201"/>
      <c r="O177" s="201"/>
      <c r="P177" s="202"/>
      <c r="Q177" s="92" t="s">
        <v>19</v>
      </c>
      <c r="R177" s="76">
        <v>68.760000000000005</v>
      </c>
      <c r="S177" s="9">
        <v>8.1199999999999992</v>
      </c>
      <c r="T177" s="9">
        <f t="shared" si="28"/>
        <v>10.09</v>
      </c>
      <c r="U177" s="9">
        <f t="shared" si="29"/>
        <v>693.78840000000002</v>
      </c>
      <c r="V177" s="21"/>
      <c r="X177" s="141"/>
    </row>
    <row r="178" spans="2:26" ht="15" customHeight="1" x14ac:dyDescent="0.25">
      <c r="B178" s="92" t="s">
        <v>196</v>
      </c>
      <c r="C178" s="92">
        <v>88487</v>
      </c>
      <c r="D178" s="92" t="s">
        <v>17</v>
      </c>
      <c r="E178" s="200" t="s">
        <v>197</v>
      </c>
      <c r="F178" s="201"/>
      <c r="G178" s="201"/>
      <c r="H178" s="201"/>
      <c r="I178" s="201"/>
      <c r="J178" s="201"/>
      <c r="K178" s="201"/>
      <c r="L178" s="201"/>
      <c r="M178" s="201"/>
      <c r="N178" s="201"/>
      <c r="O178" s="201"/>
      <c r="P178" s="202"/>
      <c r="Q178" s="92" t="s">
        <v>19</v>
      </c>
      <c r="R178" s="76">
        <v>68.760000000000005</v>
      </c>
      <c r="S178" s="9">
        <v>7.66</v>
      </c>
      <c r="T178" s="9">
        <f t="shared" si="28"/>
        <v>9.52</v>
      </c>
      <c r="U178" s="9">
        <f t="shared" si="29"/>
        <v>654.59519999999998</v>
      </c>
      <c r="V178" s="21"/>
      <c r="X178" s="141"/>
    </row>
    <row r="179" spans="2:26" ht="15" customHeight="1" x14ac:dyDescent="0.25">
      <c r="B179" s="92" t="s">
        <v>198</v>
      </c>
      <c r="C179" s="92">
        <v>88485</v>
      </c>
      <c r="D179" s="92" t="s">
        <v>17</v>
      </c>
      <c r="E179" s="200" t="s">
        <v>199</v>
      </c>
      <c r="F179" s="201"/>
      <c r="G179" s="201"/>
      <c r="H179" s="201"/>
      <c r="I179" s="201"/>
      <c r="J179" s="201"/>
      <c r="K179" s="201"/>
      <c r="L179" s="201"/>
      <c r="M179" s="201"/>
      <c r="N179" s="201"/>
      <c r="O179" s="201"/>
      <c r="P179" s="202"/>
      <c r="Q179" s="92" t="s">
        <v>19</v>
      </c>
      <c r="R179" s="76">
        <v>243.15</v>
      </c>
      <c r="S179" s="9">
        <v>2.11</v>
      </c>
      <c r="T179" s="9">
        <f t="shared" si="28"/>
        <v>2.62</v>
      </c>
      <c r="U179" s="9">
        <f t="shared" si="29"/>
        <v>637.053</v>
      </c>
      <c r="V179" s="21"/>
      <c r="X179" s="141"/>
    </row>
    <row r="180" spans="2:26" ht="15" customHeight="1" x14ac:dyDescent="0.25">
      <c r="B180" s="92" t="s">
        <v>200</v>
      </c>
      <c r="C180" s="92">
        <v>88423</v>
      </c>
      <c r="D180" s="92" t="s">
        <v>17</v>
      </c>
      <c r="E180" s="200" t="s">
        <v>201</v>
      </c>
      <c r="F180" s="201"/>
      <c r="G180" s="201"/>
      <c r="H180" s="201"/>
      <c r="I180" s="201"/>
      <c r="J180" s="201"/>
      <c r="K180" s="201"/>
      <c r="L180" s="201"/>
      <c r="M180" s="201"/>
      <c r="N180" s="201"/>
      <c r="O180" s="201"/>
      <c r="P180" s="202"/>
      <c r="Q180" s="92" t="s">
        <v>19</v>
      </c>
      <c r="R180" s="76">
        <v>243.15</v>
      </c>
      <c r="S180" s="9">
        <v>13.33</v>
      </c>
      <c r="T180" s="9">
        <f t="shared" si="28"/>
        <v>16.57</v>
      </c>
      <c r="U180" s="9">
        <f t="shared" si="29"/>
        <v>4028.9955</v>
      </c>
      <c r="V180" s="21"/>
      <c r="X180" s="141"/>
    </row>
    <row r="181" spans="2:26" ht="15" customHeight="1" x14ac:dyDescent="0.25">
      <c r="B181" s="91">
        <v>12</v>
      </c>
      <c r="C181" s="91"/>
      <c r="D181" s="91"/>
      <c r="E181" s="238" t="s">
        <v>202</v>
      </c>
      <c r="F181" s="238"/>
      <c r="G181" s="238"/>
      <c r="H181" s="238"/>
      <c r="I181" s="238"/>
      <c r="J181" s="238"/>
      <c r="K181" s="238"/>
      <c r="L181" s="238"/>
      <c r="M181" s="238"/>
      <c r="N181" s="238"/>
      <c r="O181" s="238"/>
      <c r="P181" s="238"/>
      <c r="Q181" s="91"/>
      <c r="R181" s="50"/>
      <c r="S181" s="51"/>
      <c r="T181" s="51"/>
      <c r="U181" s="51"/>
      <c r="V181" s="21"/>
      <c r="X181" s="141"/>
    </row>
    <row r="182" spans="2:26" ht="15" customHeight="1" x14ac:dyDescent="0.25">
      <c r="B182" s="82" t="s">
        <v>203</v>
      </c>
      <c r="C182" s="82"/>
      <c r="D182" s="82"/>
      <c r="E182" s="203" t="s">
        <v>204</v>
      </c>
      <c r="F182" s="203"/>
      <c r="G182" s="203"/>
      <c r="H182" s="203"/>
      <c r="I182" s="203"/>
      <c r="J182" s="203"/>
      <c r="K182" s="203"/>
      <c r="L182" s="203"/>
      <c r="M182" s="203"/>
      <c r="N182" s="203"/>
      <c r="O182" s="203"/>
      <c r="P182" s="203"/>
      <c r="Q182" s="82"/>
      <c r="R182" s="48"/>
      <c r="S182" s="49"/>
      <c r="T182" s="49" t="s">
        <v>593</v>
      </c>
      <c r="U182" s="51">
        <f>SUM(U183:U193)</f>
        <v>1495.4641999999999</v>
      </c>
      <c r="V182" s="21"/>
      <c r="X182" s="141">
        <f>U182</f>
        <v>1495.4641999999999</v>
      </c>
      <c r="Z182" s="142">
        <v>1495.46</v>
      </c>
    </row>
    <row r="183" spans="2:26" ht="15" customHeight="1" x14ac:dyDescent="0.25">
      <c r="B183" s="92" t="s">
        <v>205</v>
      </c>
      <c r="C183" s="92">
        <v>89446</v>
      </c>
      <c r="D183" s="92" t="s">
        <v>17</v>
      </c>
      <c r="E183" s="200" t="s">
        <v>206</v>
      </c>
      <c r="F183" s="201"/>
      <c r="G183" s="201"/>
      <c r="H183" s="201"/>
      <c r="I183" s="201"/>
      <c r="J183" s="201"/>
      <c r="K183" s="201"/>
      <c r="L183" s="201"/>
      <c r="M183" s="201"/>
      <c r="N183" s="201"/>
      <c r="O183" s="201"/>
      <c r="P183" s="202"/>
      <c r="Q183" s="92" t="s">
        <v>39</v>
      </c>
      <c r="R183" s="76">
        <v>38.9</v>
      </c>
      <c r="S183" s="9">
        <v>2.97</v>
      </c>
      <c r="T183" s="9">
        <f t="shared" ref="T183:T213" si="30">ROUND(S183*(1+$T$4),2)</f>
        <v>3.69</v>
      </c>
      <c r="U183" s="9">
        <f>R183*T183</f>
        <v>143.541</v>
      </c>
      <c r="V183" s="21"/>
      <c r="X183" s="141"/>
    </row>
    <row r="184" spans="2:26" ht="15" customHeight="1" x14ac:dyDescent="0.25">
      <c r="B184" s="92" t="s">
        <v>207</v>
      </c>
      <c r="C184" s="92">
        <v>89449</v>
      </c>
      <c r="D184" s="92" t="s">
        <v>17</v>
      </c>
      <c r="E184" s="200" t="s">
        <v>208</v>
      </c>
      <c r="F184" s="201"/>
      <c r="G184" s="201"/>
      <c r="H184" s="201"/>
      <c r="I184" s="201"/>
      <c r="J184" s="201"/>
      <c r="K184" s="201"/>
      <c r="L184" s="201"/>
      <c r="M184" s="201"/>
      <c r="N184" s="201"/>
      <c r="O184" s="201"/>
      <c r="P184" s="202"/>
      <c r="Q184" s="92" t="s">
        <v>39</v>
      </c>
      <c r="R184" s="76">
        <v>35.76</v>
      </c>
      <c r="S184" s="9">
        <v>10.11</v>
      </c>
      <c r="T184" s="9">
        <f t="shared" si="30"/>
        <v>12.57</v>
      </c>
      <c r="U184" s="9">
        <f t="shared" ref="U184:U213" si="31">R184*T184</f>
        <v>449.50319999999999</v>
      </c>
      <c r="V184" s="21"/>
      <c r="X184" s="141"/>
    </row>
    <row r="185" spans="2:26" ht="15" customHeight="1" x14ac:dyDescent="0.25">
      <c r="B185" s="92" t="s">
        <v>209</v>
      </c>
      <c r="C185" s="92">
        <v>89504</v>
      </c>
      <c r="D185" s="92" t="s">
        <v>17</v>
      </c>
      <c r="E185" s="200" t="s">
        <v>210</v>
      </c>
      <c r="F185" s="201"/>
      <c r="G185" s="201"/>
      <c r="H185" s="201"/>
      <c r="I185" s="201"/>
      <c r="J185" s="201"/>
      <c r="K185" s="201"/>
      <c r="L185" s="201"/>
      <c r="M185" s="201"/>
      <c r="N185" s="201"/>
      <c r="O185" s="201"/>
      <c r="P185" s="202"/>
      <c r="Q185" s="92" t="s">
        <v>23</v>
      </c>
      <c r="R185" s="76">
        <v>4</v>
      </c>
      <c r="S185" s="9">
        <v>12.98</v>
      </c>
      <c r="T185" s="9">
        <f t="shared" si="30"/>
        <v>16.14</v>
      </c>
      <c r="U185" s="9">
        <f t="shared" si="31"/>
        <v>64.56</v>
      </c>
      <c r="V185" s="21"/>
      <c r="X185" s="141"/>
    </row>
    <row r="186" spans="2:26" ht="15" customHeight="1" x14ac:dyDescent="0.25">
      <c r="B186" s="92" t="s">
        <v>211</v>
      </c>
      <c r="C186" s="92">
        <v>89489</v>
      </c>
      <c r="D186" s="92" t="s">
        <v>17</v>
      </c>
      <c r="E186" s="200" t="s">
        <v>212</v>
      </c>
      <c r="F186" s="201"/>
      <c r="G186" s="201"/>
      <c r="H186" s="201"/>
      <c r="I186" s="201"/>
      <c r="J186" s="201"/>
      <c r="K186" s="201"/>
      <c r="L186" s="201"/>
      <c r="M186" s="201"/>
      <c r="N186" s="201"/>
      <c r="O186" s="201"/>
      <c r="P186" s="202"/>
      <c r="Q186" s="92" t="s">
        <v>23</v>
      </c>
      <c r="R186" s="76">
        <v>22</v>
      </c>
      <c r="S186" s="9">
        <v>4.59</v>
      </c>
      <c r="T186" s="9">
        <f t="shared" si="30"/>
        <v>5.71</v>
      </c>
      <c r="U186" s="9">
        <f t="shared" si="31"/>
        <v>125.62</v>
      </c>
      <c r="V186" s="21"/>
      <c r="X186" s="141"/>
    </row>
    <row r="187" spans="2:26" ht="15" customHeight="1" x14ac:dyDescent="0.25">
      <c r="B187" s="92" t="s">
        <v>213</v>
      </c>
      <c r="C187" s="92">
        <v>89503</v>
      </c>
      <c r="D187" s="92" t="s">
        <v>17</v>
      </c>
      <c r="E187" s="200" t="s">
        <v>214</v>
      </c>
      <c r="F187" s="201"/>
      <c r="G187" s="201"/>
      <c r="H187" s="201"/>
      <c r="I187" s="201"/>
      <c r="J187" s="201"/>
      <c r="K187" s="201"/>
      <c r="L187" s="201"/>
      <c r="M187" s="201"/>
      <c r="N187" s="201"/>
      <c r="O187" s="201"/>
      <c r="P187" s="202"/>
      <c r="Q187" s="92" t="s">
        <v>23</v>
      </c>
      <c r="R187" s="76">
        <v>8</v>
      </c>
      <c r="S187" s="9">
        <v>14.71</v>
      </c>
      <c r="T187" s="9">
        <f t="shared" ref="T187:T193" si="32">ROUND(S187*(1+$T$4),2)</f>
        <v>18.29</v>
      </c>
      <c r="U187" s="9">
        <f t="shared" ref="U187:U193" si="33">R187*T187</f>
        <v>146.32</v>
      </c>
      <c r="V187" s="21"/>
      <c r="X187" s="141"/>
    </row>
    <row r="188" spans="2:26" ht="15" customHeight="1" x14ac:dyDescent="0.25">
      <c r="B188" s="163" t="s">
        <v>215</v>
      </c>
      <c r="C188" s="163">
        <v>90373</v>
      </c>
      <c r="D188" s="163" t="s">
        <v>17</v>
      </c>
      <c r="E188" s="200" t="s">
        <v>216</v>
      </c>
      <c r="F188" s="201"/>
      <c r="G188" s="201"/>
      <c r="H188" s="201"/>
      <c r="I188" s="201"/>
      <c r="J188" s="201"/>
      <c r="K188" s="201"/>
      <c r="L188" s="201"/>
      <c r="M188" s="201"/>
      <c r="N188" s="201"/>
      <c r="O188" s="201"/>
      <c r="P188" s="202"/>
      <c r="Q188" s="163" t="s">
        <v>23</v>
      </c>
      <c r="R188" s="76">
        <v>18</v>
      </c>
      <c r="S188" s="9">
        <v>9.69</v>
      </c>
      <c r="T188" s="9">
        <f t="shared" si="32"/>
        <v>12.05</v>
      </c>
      <c r="U188" s="9">
        <f t="shared" si="33"/>
        <v>216.9</v>
      </c>
      <c r="V188" s="21"/>
      <c r="X188" s="141"/>
    </row>
    <row r="189" spans="2:26" ht="15" customHeight="1" x14ac:dyDescent="0.25">
      <c r="B189" s="163" t="s">
        <v>217</v>
      </c>
      <c r="C189" s="163">
        <v>89617</v>
      </c>
      <c r="D189" s="163" t="s">
        <v>17</v>
      </c>
      <c r="E189" s="200" t="s">
        <v>218</v>
      </c>
      <c r="F189" s="201"/>
      <c r="G189" s="201"/>
      <c r="H189" s="201"/>
      <c r="I189" s="201"/>
      <c r="J189" s="201"/>
      <c r="K189" s="201"/>
      <c r="L189" s="201"/>
      <c r="M189" s="201"/>
      <c r="N189" s="201"/>
      <c r="O189" s="201"/>
      <c r="P189" s="202"/>
      <c r="Q189" s="163" t="s">
        <v>23</v>
      </c>
      <c r="R189" s="76">
        <v>10</v>
      </c>
      <c r="S189" s="9">
        <v>4.49</v>
      </c>
      <c r="T189" s="9">
        <f t="shared" si="32"/>
        <v>5.58</v>
      </c>
      <c r="U189" s="9">
        <f t="shared" si="33"/>
        <v>55.8</v>
      </c>
      <c r="V189" s="21"/>
      <c r="X189" s="141"/>
    </row>
    <row r="190" spans="2:26" ht="15" customHeight="1" x14ac:dyDescent="0.25">
      <c r="B190" s="77" t="s">
        <v>219</v>
      </c>
      <c r="C190" s="77">
        <v>89625</v>
      </c>
      <c r="D190" s="77" t="s">
        <v>17</v>
      </c>
      <c r="E190" s="243" t="s">
        <v>220</v>
      </c>
      <c r="F190" s="244"/>
      <c r="G190" s="244"/>
      <c r="H190" s="244"/>
      <c r="I190" s="244"/>
      <c r="J190" s="244"/>
      <c r="K190" s="244"/>
      <c r="L190" s="244"/>
      <c r="M190" s="244"/>
      <c r="N190" s="244"/>
      <c r="O190" s="244"/>
      <c r="P190" s="250"/>
      <c r="Q190" s="77" t="s">
        <v>23</v>
      </c>
      <c r="R190" s="14">
        <v>8</v>
      </c>
      <c r="S190" s="15">
        <v>13.66</v>
      </c>
      <c r="T190" s="15">
        <f t="shared" si="32"/>
        <v>16.98</v>
      </c>
      <c r="U190" s="15">
        <f t="shared" si="33"/>
        <v>135.84</v>
      </c>
      <c r="V190" s="21"/>
      <c r="X190" s="141"/>
    </row>
    <row r="191" spans="2:26" ht="15" customHeight="1" x14ac:dyDescent="0.25">
      <c r="B191" s="110" t="s">
        <v>221</v>
      </c>
      <c r="C191" s="110">
        <v>89627</v>
      </c>
      <c r="D191" s="110" t="s">
        <v>17</v>
      </c>
      <c r="E191" s="212" t="s">
        <v>222</v>
      </c>
      <c r="F191" s="213"/>
      <c r="G191" s="213"/>
      <c r="H191" s="213"/>
      <c r="I191" s="213"/>
      <c r="J191" s="213"/>
      <c r="K191" s="213"/>
      <c r="L191" s="213"/>
      <c r="M191" s="213"/>
      <c r="N191" s="213"/>
      <c r="O191" s="213"/>
      <c r="P191" s="214"/>
      <c r="Q191" s="110" t="s">
        <v>23</v>
      </c>
      <c r="R191" s="53">
        <v>6</v>
      </c>
      <c r="S191" s="54">
        <v>12.94</v>
      </c>
      <c r="T191" s="54">
        <f t="shared" si="32"/>
        <v>16.09</v>
      </c>
      <c r="U191" s="54">
        <f t="shared" si="33"/>
        <v>96.539999999999992</v>
      </c>
      <c r="V191" s="21"/>
      <c r="X191" s="141"/>
    </row>
    <row r="192" spans="2:26" ht="15" customHeight="1" x14ac:dyDescent="0.25">
      <c r="B192" s="110" t="s">
        <v>223</v>
      </c>
      <c r="C192" s="110">
        <v>89534</v>
      </c>
      <c r="D192" s="110" t="s">
        <v>17</v>
      </c>
      <c r="E192" s="212" t="s">
        <v>224</v>
      </c>
      <c r="F192" s="213"/>
      <c r="G192" s="213"/>
      <c r="H192" s="213"/>
      <c r="I192" s="213"/>
      <c r="J192" s="213"/>
      <c r="K192" s="213"/>
      <c r="L192" s="213"/>
      <c r="M192" s="213"/>
      <c r="N192" s="213"/>
      <c r="O192" s="213"/>
      <c r="P192" s="214"/>
      <c r="Q192" s="110" t="s">
        <v>23</v>
      </c>
      <c r="R192" s="53">
        <v>8</v>
      </c>
      <c r="S192" s="54">
        <v>2.99</v>
      </c>
      <c r="T192" s="54">
        <f t="shared" si="32"/>
        <v>3.72</v>
      </c>
      <c r="U192" s="54">
        <f t="shared" si="33"/>
        <v>29.76</v>
      </c>
      <c r="V192" s="21"/>
      <c r="X192" s="141"/>
    </row>
    <row r="193" spans="2:29" ht="15" customHeight="1" x14ac:dyDescent="0.25">
      <c r="B193" s="110" t="s">
        <v>225</v>
      </c>
      <c r="C193" s="110">
        <v>90375</v>
      </c>
      <c r="D193" s="110" t="s">
        <v>17</v>
      </c>
      <c r="E193" s="286" t="s">
        <v>226</v>
      </c>
      <c r="F193" s="286"/>
      <c r="G193" s="286"/>
      <c r="H193" s="286"/>
      <c r="I193" s="286"/>
      <c r="J193" s="286"/>
      <c r="K193" s="286"/>
      <c r="L193" s="286"/>
      <c r="M193" s="286"/>
      <c r="N193" s="286"/>
      <c r="O193" s="286"/>
      <c r="P193" s="286"/>
      <c r="Q193" s="110" t="s">
        <v>23</v>
      </c>
      <c r="R193" s="53">
        <v>4</v>
      </c>
      <c r="S193" s="54">
        <v>6.25</v>
      </c>
      <c r="T193" s="54">
        <f t="shared" si="32"/>
        <v>7.77</v>
      </c>
      <c r="U193" s="54">
        <f t="shared" si="33"/>
        <v>31.08</v>
      </c>
      <c r="V193" s="21"/>
      <c r="X193" s="141"/>
    </row>
    <row r="194" spans="2:29" ht="15" customHeight="1" x14ac:dyDescent="0.25">
      <c r="B194" s="159" t="s">
        <v>227</v>
      </c>
      <c r="C194" s="159"/>
      <c r="D194" s="159"/>
      <c r="E194" s="238" t="s">
        <v>228</v>
      </c>
      <c r="F194" s="238"/>
      <c r="G194" s="238"/>
      <c r="H194" s="238"/>
      <c r="I194" s="238"/>
      <c r="J194" s="238"/>
      <c r="K194" s="238"/>
      <c r="L194" s="238"/>
      <c r="M194" s="238"/>
      <c r="N194" s="238"/>
      <c r="O194" s="238"/>
      <c r="P194" s="238"/>
      <c r="Q194" s="159"/>
      <c r="R194" s="50"/>
      <c r="S194" s="51"/>
      <c r="T194" s="49" t="s">
        <v>593</v>
      </c>
      <c r="U194" s="51">
        <f>SUM(U195:U201)+U212+U213</f>
        <v>3896.7200000000003</v>
      </c>
      <c r="V194" s="21"/>
      <c r="X194" s="141">
        <f>U194</f>
        <v>3896.7200000000003</v>
      </c>
    </row>
    <row r="195" spans="2:29" ht="15" customHeight="1" x14ac:dyDescent="0.25">
      <c r="B195" s="163" t="s">
        <v>229</v>
      </c>
      <c r="C195" s="163">
        <v>94495</v>
      </c>
      <c r="D195" s="163" t="s">
        <v>17</v>
      </c>
      <c r="E195" s="200" t="s">
        <v>230</v>
      </c>
      <c r="F195" s="201"/>
      <c r="G195" s="201"/>
      <c r="H195" s="201"/>
      <c r="I195" s="201"/>
      <c r="J195" s="201"/>
      <c r="K195" s="201"/>
      <c r="L195" s="201"/>
      <c r="M195" s="201"/>
      <c r="N195" s="201"/>
      <c r="O195" s="201"/>
      <c r="P195" s="202"/>
      <c r="Q195" s="163" t="s">
        <v>23</v>
      </c>
      <c r="R195" s="76">
        <v>6</v>
      </c>
      <c r="S195" s="9">
        <v>61.23</v>
      </c>
      <c r="T195" s="9">
        <f t="shared" ref="T195:T201" si="34">ROUND(S195*(1+$T$4),2)</f>
        <v>76.12</v>
      </c>
      <c r="U195" s="9">
        <f t="shared" ref="U195:U201" si="35">R195*T195</f>
        <v>456.72</v>
      </c>
      <c r="V195" s="21"/>
      <c r="X195" s="141"/>
    </row>
    <row r="196" spans="2:29" ht="15" customHeight="1" x14ac:dyDescent="0.25">
      <c r="B196" s="163" t="s">
        <v>231</v>
      </c>
      <c r="C196" s="163">
        <v>94498</v>
      </c>
      <c r="D196" s="163" t="s">
        <v>17</v>
      </c>
      <c r="E196" s="200" t="s">
        <v>232</v>
      </c>
      <c r="F196" s="201"/>
      <c r="G196" s="201"/>
      <c r="H196" s="201"/>
      <c r="I196" s="201"/>
      <c r="J196" s="201"/>
      <c r="K196" s="201"/>
      <c r="L196" s="201"/>
      <c r="M196" s="201"/>
      <c r="N196" s="201"/>
      <c r="O196" s="201"/>
      <c r="P196" s="202"/>
      <c r="Q196" s="163" t="s">
        <v>23</v>
      </c>
      <c r="R196" s="76">
        <v>4</v>
      </c>
      <c r="S196" s="9">
        <v>110.42</v>
      </c>
      <c r="T196" s="9">
        <f t="shared" si="34"/>
        <v>137.26</v>
      </c>
      <c r="U196" s="9">
        <f t="shared" si="35"/>
        <v>549.04</v>
      </c>
      <c r="V196" s="21"/>
      <c r="X196" s="141"/>
    </row>
    <row r="197" spans="2:29" ht="15" customHeight="1" x14ac:dyDescent="0.25">
      <c r="B197" s="163" t="s">
        <v>233</v>
      </c>
      <c r="C197" s="163">
        <v>89985</v>
      </c>
      <c r="D197" s="163" t="s">
        <v>17</v>
      </c>
      <c r="E197" s="200" t="s">
        <v>234</v>
      </c>
      <c r="F197" s="201"/>
      <c r="G197" s="201"/>
      <c r="H197" s="201"/>
      <c r="I197" s="201"/>
      <c r="J197" s="201"/>
      <c r="K197" s="201"/>
      <c r="L197" s="201"/>
      <c r="M197" s="201"/>
      <c r="N197" s="201"/>
      <c r="O197" s="201"/>
      <c r="P197" s="202"/>
      <c r="Q197" s="163" t="s">
        <v>23</v>
      </c>
      <c r="R197" s="76">
        <v>8</v>
      </c>
      <c r="S197" s="9">
        <v>59.03</v>
      </c>
      <c r="T197" s="9">
        <f t="shared" si="34"/>
        <v>73.38</v>
      </c>
      <c r="U197" s="9">
        <f t="shared" si="35"/>
        <v>587.04</v>
      </c>
      <c r="V197" s="21"/>
      <c r="X197" s="141"/>
    </row>
    <row r="198" spans="2:29" ht="15" customHeight="1" x14ac:dyDescent="0.25">
      <c r="B198" s="163" t="s">
        <v>235</v>
      </c>
      <c r="C198" s="163">
        <v>89538</v>
      </c>
      <c r="D198" s="163" t="s">
        <v>17</v>
      </c>
      <c r="E198" s="200" t="s">
        <v>236</v>
      </c>
      <c r="F198" s="201"/>
      <c r="G198" s="201"/>
      <c r="H198" s="201"/>
      <c r="I198" s="201"/>
      <c r="J198" s="201"/>
      <c r="K198" s="201"/>
      <c r="L198" s="201"/>
      <c r="M198" s="201"/>
      <c r="N198" s="201"/>
      <c r="O198" s="201"/>
      <c r="P198" s="202"/>
      <c r="Q198" s="163" t="s">
        <v>23</v>
      </c>
      <c r="R198" s="76">
        <v>8</v>
      </c>
      <c r="S198" s="9">
        <v>2.5299999999999998</v>
      </c>
      <c r="T198" s="9">
        <f t="shared" si="34"/>
        <v>3.15</v>
      </c>
      <c r="U198" s="9">
        <f t="shared" si="35"/>
        <v>25.2</v>
      </c>
      <c r="V198" s="21"/>
      <c r="X198" s="141"/>
    </row>
    <row r="199" spans="2:29" ht="15" customHeight="1" x14ac:dyDescent="0.25">
      <c r="B199" s="163" t="s">
        <v>237</v>
      </c>
      <c r="C199" s="163">
        <v>89553</v>
      </c>
      <c r="D199" s="163" t="s">
        <v>17</v>
      </c>
      <c r="E199" s="200" t="s">
        <v>238</v>
      </c>
      <c r="F199" s="201"/>
      <c r="G199" s="201"/>
      <c r="H199" s="201"/>
      <c r="I199" s="201"/>
      <c r="J199" s="201"/>
      <c r="K199" s="201"/>
      <c r="L199" s="201"/>
      <c r="M199" s="201"/>
      <c r="N199" s="201"/>
      <c r="O199" s="201"/>
      <c r="P199" s="202"/>
      <c r="Q199" s="163" t="s">
        <v>23</v>
      </c>
      <c r="R199" s="76">
        <v>12</v>
      </c>
      <c r="S199" s="9">
        <v>3.63</v>
      </c>
      <c r="T199" s="9">
        <f t="shared" si="34"/>
        <v>4.51</v>
      </c>
      <c r="U199" s="9">
        <f t="shared" si="35"/>
        <v>54.12</v>
      </c>
      <c r="V199" s="21"/>
      <c r="X199" s="141"/>
    </row>
    <row r="200" spans="2:29" ht="15" customHeight="1" x14ac:dyDescent="0.25">
      <c r="B200" s="163" t="s">
        <v>239</v>
      </c>
      <c r="C200" s="163">
        <v>89610</v>
      </c>
      <c r="D200" s="163" t="s">
        <v>17</v>
      </c>
      <c r="E200" s="200" t="s">
        <v>240</v>
      </c>
      <c r="F200" s="201"/>
      <c r="G200" s="201"/>
      <c r="H200" s="201"/>
      <c r="I200" s="201"/>
      <c r="J200" s="201"/>
      <c r="K200" s="201"/>
      <c r="L200" s="201"/>
      <c r="M200" s="201"/>
      <c r="N200" s="201"/>
      <c r="O200" s="201"/>
      <c r="P200" s="202"/>
      <c r="Q200" s="163" t="s">
        <v>23</v>
      </c>
      <c r="R200" s="76">
        <v>8</v>
      </c>
      <c r="S200" s="9">
        <v>12.54</v>
      </c>
      <c r="T200" s="9">
        <f t="shared" si="34"/>
        <v>15.59</v>
      </c>
      <c r="U200" s="9">
        <f t="shared" si="35"/>
        <v>124.72</v>
      </c>
      <c r="V200" s="21"/>
      <c r="X200" s="141"/>
    </row>
    <row r="201" spans="2:29" ht="15" customHeight="1" x14ac:dyDescent="0.25">
      <c r="B201" s="163" t="s">
        <v>241</v>
      </c>
      <c r="C201" s="163">
        <v>94788</v>
      </c>
      <c r="D201" s="163" t="s">
        <v>17</v>
      </c>
      <c r="E201" s="200" t="s">
        <v>242</v>
      </c>
      <c r="F201" s="201"/>
      <c r="G201" s="201"/>
      <c r="H201" s="201"/>
      <c r="I201" s="201"/>
      <c r="J201" s="201"/>
      <c r="K201" s="201"/>
      <c r="L201" s="201"/>
      <c r="M201" s="201"/>
      <c r="N201" s="201"/>
      <c r="O201" s="201"/>
      <c r="P201" s="202"/>
      <c r="Q201" s="163" t="s">
        <v>23</v>
      </c>
      <c r="R201" s="76">
        <v>4</v>
      </c>
      <c r="S201" s="9">
        <v>50.52</v>
      </c>
      <c r="T201" s="9">
        <f t="shared" si="34"/>
        <v>62.8</v>
      </c>
      <c r="U201" s="9">
        <f t="shared" si="35"/>
        <v>251.2</v>
      </c>
      <c r="V201" s="21"/>
      <c r="X201" s="141"/>
    </row>
    <row r="202" spans="2:29" ht="15" customHeight="1" x14ac:dyDescent="0.25">
      <c r="B202" s="243" t="s">
        <v>421</v>
      </c>
      <c r="C202" s="244"/>
      <c r="D202" s="57"/>
      <c r="E202" s="57"/>
      <c r="F202" s="57"/>
      <c r="G202" s="57"/>
      <c r="H202" s="57"/>
      <c r="I202" s="57"/>
      <c r="J202" s="18"/>
      <c r="K202" s="18" t="s">
        <v>422</v>
      </c>
      <c r="L202" s="225" t="s">
        <v>17</v>
      </c>
      <c r="M202" s="225"/>
      <c r="N202" s="225"/>
      <c r="O202" s="18"/>
      <c r="P202" s="181" t="s">
        <v>423</v>
      </c>
      <c r="Q202" s="256">
        <v>43435</v>
      </c>
      <c r="R202" s="256"/>
      <c r="S202" s="18"/>
      <c r="T202" s="18"/>
      <c r="U202" s="77" t="s">
        <v>425</v>
      </c>
      <c r="V202" s="21"/>
      <c r="X202" s="141"/>
    </row>
    <row r="203" spans="2:29" ht="15" customHeight="1" x14ac:dyDescent="0.25">
      <c r="B203" s="19"/>
      <c r="C203" s="20"/>
      <c r="D203" s="225" t="s">
        <v>595</v>
      </c>
      <c r="E203" s="225"/>
      <c r="F203" s="225"/>
      <c r="G203" s="225"/>
      <c r="H203" s="225"/>
      <c r="I203" s="225"/>
      <c r="J203" s="20"/>
      <c r="K203" s="20"/>
      <c r="L203" s="225" t="s">
        <v>25</v>
      </c>
      <c r="M203" s="225"/>
      <c r="N203" s="225"/>
      <c r="O203" s="20"/>
      <c r="P203" s="180" t="s">
        <v>594</v>
      </c>
      <c r="Q203" s="182">
        <v>43531</v>
      </c>
      <c r="R203" s="182"/>
      <c r="S203" s="20"/>
      <c r="T203" s="20"/>
      <c r="U203" s="59" t="s">
        <v>588</v>
      </c>
      <c r="V203" s="21"/>
      <c r="X203" s="141"/>
    </row>
    <row r="204" spans="2:29" ht="15" customHeight="1" x14ac:dyDescent="0.25">
      <c r="B204" s="10"/>
      <c r="C204" s="10"/>
      <c r="D204" s="12"/>
      <c r="E204" s="12"/>
      <c r="F204" s="12"/>
      <c r="G204" s="12"/>
      <c r="H204" s="12"/>
      <c r="I204" s="12"/>
      <c r="L204" s="12"/>
      <c r="M204" s="12"/>
      <c r="N204" s="12"/>
      <c r="Q204" s="12"/>
      <c r="R204" s="22"/>
      <c r="S204" s="10"/>
      <c r="T204" s="10"/>
      <c r="U204" s="61"/>
      <c r="V204" s="21"/>
      <c r="X204" s="141"/>
    </row>
    <row r="205" spans="2:29" ht="15" customHeight="1" x14ac:dyDescent="0.25">
      <c r="V205" s="21"/>
      <c r="X205" s="141"/>
    </row>
    <row r="206" spans="2:29" s="10" customFormat="1" ht="15" customHeight="1" x14ac:dyDescent="0.25">
      <c r="B206" s="206"/>
      <c r="C206" s="207"/>
      <c r="D206" s="23" t="s">
        <v>0</v>
      </c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4"/>
      <c r="R206" s="25"/>
      <c r="S206" s="23"/>
      <c r="T206" s="23"/>
      <c r="U206" s="26"/>
      <c r="V206" s="21"/>
      <c r="X206" s="141"/>
      <c r="Z206" s="142"/>
      <c r="AB206" s="72"/>
      <c r="AC206" s="72"/>
    </row>
    <row r="207" spans="2:29" s="10" customFormat="1" ht="15" customHeight="1" x14ac:dyDescent="0.25">
      <c r="B207" s="208"/>
      <c r="C207" s="209"/>
      <c r="D207" s="27" t="s">
        <v>484</v>
      </c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39" t="s">
        <v>1</v>
      </c>
      <c r="R207" s="29"/>
      <c r="S207" s="27"/>
      <c r="T207" s="93" t="s">
        <v>424</v>
      </c>
      <c r="U207" s="30"/>
      <c r="V207" s="21"/>
      <c r="X207" s="141"/>
      <c r="Z207" s="142"/>
      <c r="AB207" s="72"/>
      <c r="AC207" s="72"/>
    </row>
    <row r="208" spans="2:29" s="10" customFormat="1" ht="15" customHeight="1" x14ac:dyDescent="0.25">
      <c r="B208" s="208"/>
      <c r="C208" s="209"/>
      <c r="D208" s="27" t="s">
        <v>3</v>
      </c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39" t="s">
        <v>2</v>
      </c>
      <c r="R208" s="29"/>
      <c r="S208" s="27"/>
      <c r="T208" s="58">
        <v>0.24310000000000001</v>
      </c>
      <c r="U208" s="30"/>
      <c r="V208" s="21"/>
      <c r="X208" s="141"/>
      <c r="Z208" s="142"/>
      <c r="AB208" s="72">
        <f>1-0.2431</f>
        <v>0.75690000000000002</v>
      </c>
      <c r="AC208" s="72"/>
    </row>
    <row r="209" spans="2:29" s="10" customFormat="1" ht="15" customHeight="1" x14ac:dyDescent="0.25">
      <c r="B209" s="210"/>
      <c r="C209" s="211"/>
      <c r="D209" s="27" t="s">
        <v>4</v>
      </c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35"/>
      <c r="Q209" s="36"/>
      <c r="R209" s="37"/>
      <c r="S209" s="35"/>
      <c r="T209" s="35"/>
      <c r="U209" s="38"/>
      <c r="V209" s="21"/>
      <c r="X209" s="141"/>
      <c r="Z209" s="142"/>
      <c r="AB209" s="72">
        <f>T208*0.05</f>
        <v>1.2155000000000001E-2</v>
      </c>
      <c r="AC209" s="72"/>
    </row>
    <row r="210" spans="2:29" s="10" customFormat="1" ht="15" customHeight="1" x14ac:dyDescent="0.25">
      <c r="B210" s="185" t="s">
        <v>6</v>
      </c>
      <c r="C210" s="185" t="s">
        <v>7</v>
      </c>
      <c r="D210" s="185" t="s">
        <v>8</v>
      </c>
      <c r="E210" s="185" t="s">
        <v>9</v>
      </c>
      <c r="F210" s="185"/>
      <c r="G210" s="185"/>
      <c r="H210" s="185"/>
      <c r="I210" s="185"/>
      <c r="J210" s="185"/>
      <c r="K210" s="185"/>
      <c r="L210" s="185"/>
      <c r="M210" s="185"/>
      <c r="N210" s="185"/>
      <c r="O210" s="185"/>
      <c r="P210" s="185"/>
      <c r="Q210" s="185" t="s">
        <v>10</v>
      </c>
      <c r="R210" s="184" t="s">
        <v>11</v>
      </c>
      <c r="S210" s="230" t="s">
        <v>12</v>
      </c>
      <c r="T210" s="230" t="s">
        <v>13</v>
      </c>
      <c r="U210" s="185" t="s">
        <v>14</v>
      </c>
      <c r="V210" s="21"/>
      <c r="X210" s="141"/>
      <c r="Z210" s="142"/>
      <c r="AB210" s="147">
        <f>T208-AB209</f>
        <v>0.23094500000000001</v>
      </c>
      <c r="AC210" s="72"/>
    </row>
    <row r="211" spans="2:29" s="10" customFormat="1" ht="15" customHeight="1" x14ac:dyDescent="0.25">
      <c r="B211" s="185"/>
      <c r="C211" s="185"/>
      <c r="D211" s="185"/>
      <c r="E211" s="185"/>
      <c r="F211" s="185"/>
      <c r="G211" s="185"/>
      <c r="H211" s="185"/>
      <c r="I211" s="185"/>
      <c r="J211" s="185"/>
      <c r="K211" s="185"/>
      <c r="L211" s="185"/>
      <c r="M211" s="185"/>
      <c r="N211" s="185"/>
      <c r="O211" s="185"/>
      <c r="P211" s="185"/>
      <c r="Q211" s="185"/>
      <c r="R211" s="184"/>
      <c r="S211" s="230"/>
      <c r="T211" s="230"/>
      <c r="U211" s="185"/>
      <c r="V211" s="21"/>
      <c r="X211" s="141"/>
      <c r="Z211" s="142"/>
      <c r="AB211" s="72"/>
      <c r="AC211" s="72"/>
    </row>
    <row r="212" spans="2:29" ht="15" customHeight="1" x14ac:dyDescent="0.25">
      <c r="B212" s="92" t="s">
        <v>243</v>
      </c>
      <c r="C212" s="92">
        <v>86884</v>
      </c>
      <c r="D212" s="92" t="s">
        <v>17</v>
      </c>
      <c r="E212" s="200" t="s">
        <v>244</v>
      </c>
      <c r="F212" s="201"/>
      <c r="G212" s="201"/>
      <c r="H212" s="201"/>
      <c r="I212" s="201"/>
      <c r="J212" s="201"/>
      <c r="K212" s="201"/>
      <c r="L212" s="201"/>
      <c r="M212" s="201"/>
      <c r="N212" s="201"/>
      <c r="O212" s="201"/>
      <c r="P212" s="202"/>
      <c r="Q212" s="92" t="s">
        <v>23</v>
      </c>
      <c r="R212" s="76">
        <v>10</v>
      </c>
      <c r="S212" s="9">
        <v>7.2</v>
      </c>
      <c r="T212" s="9">
        <f t="shared" si="30"/>
        <v>8.9499999999999993</v>
      </c>
      <c r="U212" s="9">
        <f t="shared" si="31"/>
        <v>89.5</v>
      </c>
      <c r="V212" s="21"/>
      <c r="X212" s="141"/>
    </row>
    <row r="213" spans="2:29" s="55" customFormat="1" ht="15" customHeight="1" x14ac:dyDescent="0.25">
      <c r="B213" s="83" t="s">
        <v>245</v>
      </c>
      <c r="C213" s="63" t="s">
        <v>455</v>
      </c>
      <c r="D213" s="83" t="s">
        <v>25</v>
      </c>
      <c r="E213" s="212" t="s">
        <v>499</v>
      </c>
      <c r="F213" s="213"/>
      <c r="G213" s="213"/>
      <c r="H213" s="213"/>
      <c r="I213" s="213"/>
      <c r="J213" s="213"/>
      <c r="K213" s="213"/>
      <c r="L213" s="213"/>
      <c r="M213" s="213"/>
      <c r="N213" s="213"/>
      <c r="O213" s="213"/>
      <c r="P213" s="214"/>
      <c r="Q213" s="83" t="s">
        <v>23</v>
      </c>
      <c r="R213" s="53">
        <v>2</v>
      </c>
      <c r="S213" s="54">
        <v>707.58</v>
      </c>
      <c r="T213" s="54">
        <f t="shared" si="30"/>
        <v>879.59</v>
      </c>
      <c r="U213" s="54">
        <f t="shared" si="31"/>
        <v>1759.18</v>
      </c>
      <c r="V213" s="60"/>
      <c r="X213" s="141"/>
      <c r="Y213" s="52"/>
      <c r="Z213" s="142"/>
      <c r="AA213" s="52"/>
      <c r="AB213" s="73"/>
      <c r="AC213" s="74"/>
    </row>
    <row r="214" spans="2:29" ht="15" customHeight="1" x14ac:dyDescent="0.25">
      <c r="B214" s="82">
        <v>13</v>
      </c>
      <c r="C214" s="82"/>
      <c r="D214" s="82"/>
      <c r="E214" s="203" t="s">
        <v>246</v>
      </c>
      <c r="F214" s="203"/>
      <c r="G214" s="203"/>
      <c r="H214" s="203"/>
      <c r="I214" s="203"/>
      <c r="J214" s="203"/>
      <c r="K214" s="203"/>
      <c r="L214" s="203"/>
      <c r="M214" s="203"/>
      <c r="N214" s="203"/>
      <c r="O214" s="203"/>
      <c r="P214" s="203"/>
      <c r="Q214" s="82"/>
      <c r="R214" s="48"/>
      <c r="S214" s="49"/>
      <c r="T214" s="49" t="s">
        <v>593</v>
      </c>
      <c r="U214" s="49">
        <f>SUM(U215:U226)</f>
        <v>5710.2729999999992</v>
      </c>
      <c r="V214" s="21"/>
      <c r="X214" s="141">
        <f>U214</f>
        <v>5710.2729999999992</v>
      </c>
      <c r="Z214" s="142">
        <v>5710.27</v>
      </c>
    </row>
    <row r="215" spans="2:29" ht="15" customHeight="1" x14ac:dyDescent="0.25">
      <c r="B215" s="92" t="s">
        <v>247</v>
      </c>
      <c r="C215" s="92">
        <v>89711</v>
      </c>
      <c r="D215" s="92" t="s">
        <v>17</v>
      </c>
      <c r="E215" s="200" t="s">
        <v>248</v>
      </c>
      <c r="F215" s="201"/>
      <c r="G215" s="201"/>
      <c r="H215" s="201"/>
      <c r="I215" s="201"/>
      <c r="J215" s="201"/>
      <c r="K215" s="201"/>
      <c r="L215" s="201"/>
      <c r="M215" s="201"/>
      <c r="N215" s="201"/>
      <c r="O215" s="201"/>
      <c r="P215" s="202"/>
      <c r="Q215" s="92" t="s">
        <v>39</v>
      </c>
      <c r="R215" s="76">
        <v>24.68</v>
      </c>
      <c r="S215" s="9">
        <v>13.78</v>
      </c>
      <c r="T215" s="9">
        <f t="shared" ref="T215:T221" si="36">ROUND(S215*(1+$T$4),2)</f>
        <v>17.13</v>
      </c>
      <c r="U215" s="9">
        <f>R215*T215</f>
        <v>422.76839999999999</v>
      </c>
      <c r="V215" s="21"/>
      <c r="X215" s="141"/>
    </row>
    <row r="216" spans="2:29" ht="15" customHeight="1" x14ac:dyDescent="0.25">
      <c r="B216" s="92" t="s">
        <v>249</v>
      </c>
      <c r="C216" s="92">
        <v>89712</v>
      </c>
      <c r="D216" s="92" t="s">
        <v>17</v>
      </c>
      <c r="E216" s="200" t="s">
        <v>250</v>
      </c>
      <c r="F216" s="201"/>
      <c r="G216" s="201"/>
      <c r="H216" s="201"/>
      <c r="I216" s="201"/>
      <c r="J216" s="201"/>
      <c r="K216" s="201"/>
      <c r="L216" s="201"/>
      <c r="M216" s="201"/>
      <c r="N216" s="201"/>
      <c r="O216" s="201"/>
      <c r="P216" s="202"/>
      <c r="Q216" s="92" t="s">
        <v>39</v>
      </c>
      <c r="R216" s="76">
        <v>9.5</v>
      </c>
      <c r="S216" s="9">
        <v>19.86</v>
      </c>
      <c r="T216" s="9">
        <f t="shared" si="36"/>
        <v>24.69</v>
      </c>
      <c r="U216" s="9">
        <f t="shared" ref="U216:U221" si="37">R216*T216</f>
        <v>234.55500000000001</v>
      </c>
      <c r="V216" s="21"/>
      <c r="X216" s="141"/>
    </row>
    <row r="217" spans="2:29" ht="15" customHeight="1" x14ac:dyDescent="0.25">
      <c r="B217" s="92" t="s">
        <v>251</v>
      </c>
      <c r="C217" s="92">
        <v>89714</v>
      </c>
      <c r="D217" s="92" t="s">
        <v>17</v>
      </c>
      <c r="E217" s="200" t="s">
        <v>252</v>
      </c>
      <c r="F217" s="201"/>
      <c r="G217" s="201"/>
      <c r="H217" s="201"/>
      <c r="I217" s="201"/>
      <c r="J217" s="201"/>
      <c r="K217" s="201"/>
      <c r="L217" s="201"/>
      <c r="M217" s="201"/>
      <c r="N217" s="201"/>
      <c r="O217" s="201"/>
      <c r="P217" s="202"/>
      <c r="Q217" s="92" t="s">
        <v>39</v>
      </c>
      <c r="R217" s="76">
        <v>28.58</v>
      </c>
      <c r="S217" s="9">
        <v>38.71</v>
      </c>
      <c r="T217" s="9">
        <f t="shared" si="36"/>
        <v>48.12</v>
      </c>
      <c r="U217" s="9">
        <f t="shared" si="37"/>
        <v>1375.2695999999999</v>
      </c>
      <c r="V217" s="21"/>
      <c r="X217" s="141"/>
    </row>
    <row r="218" spans="2:29" ht="15" customHeight="1" x14ac:dyDescent="0.25">
      <c r="B218" s="92" t="s">
        <v>253</v>
      </c>
      <c r="C218" s="92">
        <v>89728</v>
      </c>
      <c r="D218" s="92" t="s">
        <v>17</v>
      </c>
      <c r="E218" s="200" t="s">
        <v>254</v>
      </c>
      <c r="F218" s="201"/>
      <c r="G218" s="201"/>
      <c r="H218" s="201"/>
      <c r="I218" s="201"/>
      <c r="J218" s="201"/>
      <c r="K218" s="201"/>
      <c r="L218" s="201"/>
      <c r="M218" s="201"/>
      <c r="N218" s="201"/>
      <c r="O218" s="201"/>
      <c r="P218" s="202"/>
      <c r="Q218" s="92" t="s">
        <v>23</v>
      </c>
      <c r="R218" s="76">
        <v>6</v>
      </c>
      <c r="S218" s="9">
        <v>6.91</v>
      </c>
      <c r="T218" s="9">
        <f t="shared" si="36"/>
        <v>8.59</v>
      </c>
      <c r="U218" s="9">
        <f t="shared" si="37"/>
        <v>51.54</v>
      </c>
      <c r="V218" s="21"/>
      <c r="X218" s="141"/>
    </row>
    <row r="219" spans="2:29" ht="15" customHeight="1" x14ac:dyDescent="0.25">
      <c r="B219" s="92" t="s">
        <v>255</v>
      </c>
      <c r="C219" s="92">
        <v>89811</v>
      </c>
      <c r="D219" s="92" t="s">
        <v>17</v>
      </c>
      <c r="E219" s="200" t="s">
        <v>256</v>
      </c>
      <c r="F219" s="201"/>
      <c r="G219" s="201"/>
      <c r="H219" s="201"/>
      <c r="I219" s="201"/>
      <c r="J219" s="201"/>
      <c r="K219" s="201"/>
      <c r="L219" s="201"/>
      <c r="M219" s="201"/>
      <c r="N219" s="201"/>
      <c r="O219" s="201"/>
      <c r="P219" s="202"/>
      <c r="Q219" s="92" t="s">
        <v>23</v>
      </c>
      <c r="R219" s="76">
        <v>18</v>
      </c>
      <c r="S219" s="9">
        <v>19.059999999999999</v>
      </c>
      <c r="T219" s="9">
        <f t="shared" si="36"/>
        <v>23.69</v>
      </c>
      <c r="U219" s="9">
        <f t="shared" si="37"/>
        <v>426.42</v>
      </c>
      <c r="V219" s="21"/>
      <c r="X219" s="141"/>
    </row>
    <row r="220" spans="2:29" ht="15" customHeight="1" x14ac:dyDescent="0.25">
      <c r="B220" s="92" t="s">
        <v>257</v>
      </c>
      <c r="C220" s="92">
        <v>89726</v>
      </c>
      <c r="D220" s="92" t="s">
        <v>17</v>
      </c>
      <c r="E220" s="200" t="s">
        <v>258</v>
      </c>
      <c r="F220" s="201"/>
      <c r="G220" s="201"/>
      <c r="H220" s="201"/>
      <c r="I220" s="201"/>
      <c r="J220" s="201"/>
      <c r="K220" s="201"/>
      <c r="L220" s="201"/>
      <c r="M220" s="201"/>
      <c r="N220" s="201"/>
      <c r="O220" s="201"/>
      <c r="P220" s="202"/>
      <c r="Q220" s="92" t="s">
        <v>23</v>
      </c>
      <c r="R220" s="76">
        <v>5</v>
      </c>
      <c r="S220" s="9">
        <v>5.09</v>
      </c>
      <c r="T220" s="9">
        <f t="shared" si="36"/>
        <v>6.33</v>
      </c>
      <c r="U220" s="9">
        <f t="shared" si="37"/>
        <v>31.65</v>
      </c>
      <c r="V220" s="21"/>
      <c r="X220" s="141"/>
    </row>
    <row r="221" spans="2:29" ht="15" customHeight="1" x14ac:dyDescent="0.25">
      <c r="B221" s="77" t="s">
        <v>259</v>
      </c>
      <c r="C221" s="77">
        <v>89724</v>
      </c>
      <c r="D221" s="77" t="s">
        <v>17</v>
      </c>
      <c r="E221" s="200" t="s">
        <v>260</v>
      </c>
      <c r="F221" s="201"/>
      <c r="G221" s="201"/>
      <c r="H221" s="201"/>
      <c r="I221" s="201"/>
      <c r="J221" s="201"/>
      <c r="K221" s="201"/>
      <c r="L221" s="201"/>
      <c r="M221" s="201"/>
      <c r="N221" s="201"/>
      <c r="O221" s="201"/>
      <c r="P221" s="202"/>
      <c r="Q221" s="77" t="s">
        <v>23</v>
      </c>
      <c r="R221" s="14">
        <v>10</v>
      </c>
      <c r="S221" s="15">
        <v>6.55</v>
      </c>
      <c r="T221" s="15">
        <f t="shared" si="36"/>
        <v>8.14</v>
      </c>
      <c r="U221" s="15">
        <f t="shared" si="37"/>
        <v>81.400000000000006</v>
      </c>
      <c r="V221" s="21"/>
      <c r="X221" s="141"/>
    </row>
    <row r="222" spans="2:29" ht="15" customHeight="1" x14ac:dyDescent="0.25">
      <c r="B222" s="77" t="s">
        <v>520</v>
      </c>
      <c r="C222" s="77">
        <v>89783</v>
      </c>
      <c r="D222" s="77" t="s">
        <v>17</v>
      </c>
      <c r="E222" s="119" t="s">
        <v>525</v>
      </c>
      <c r="F222" s="120"/>
      <c r="G222" s="120"/>
      <c r="H222" s="120"/>
      <c r="I222" s="120"/>
      <c r="J222" s="120"/>
      <c r="K222" s="120"/>
      <c r="L222" s="120"/>
      <c r="M222" s="120"/>
      <c r="N222" s="120"/>
      <c r="O222" s="120"/>
      <c r="P222" s="121"/>
      <c r="Q222" s="77" t="s">
        <v>23</v>
      </c>
      <c r="R222" s="14">
        <v>6</v>
      </c>
      <c r="S222" s="15">
        <v>8.1999999999999993</v>
      </c>
      <c r="T222" s="15">
        <f t="shared" ref="T222:T226" si="38">ROUND(S222*(1+$T$4),2)</f>
        <v>10.19</v>
      </c>
      <c r="U222" s="15">
        <f t="shared" ref="U222:U226" si="39">R222*T222</f>
        <v>61.14</v>
      </c>
      <c r="V222" s="21"/>
      <c r="X222" s="141"/>
    </row>
    <row r="223" spans="2:29" ht="15" customHeight="1" x14ac:dyDescent="0.25">
      <c r="B223" s="77" t="s">
        <v>521</v>
      </c>
      <c r="C223" s="77">
        <v>89709</v>
      </c>
      <c r="D223" s="77" t="s">
        <v>17</v>
      </c>
      <c r="E223" s="119" t="s">
        <v>526</v>
      </c>
      <c r="F223" s="120"/>
      <c r="G223" s="120"/>
      <c r="H223" s="120"/>
      <c r="I223" s="120"/>
      <c r="J223" s="120"/>
      <c r="K223" s="120"/>
      <c r="L223" s="120"/>
      <c r="M223" s="120"/>
      <c r="N223" s="120"/>
      <c r="O223" s="120"/>
      <c r="P223" s="121"/>
      <c r="Q223" s="77" t="s">
        <v>23</v>
      </c>
      <c r="R223" s="14">
        <v>8</v>
      </c>
      <c r="S223" s="15">
        <v>7.87</v>
      </c>
      <c r="T223" s="15">
        <f t="shared" si="38"/>
        <v>9.7799999999999994</v>
      </c>
      <c r="U223" s="15">
        <f t="shared" si="39"/>
        <v>78.239999999999995</v>
      </c>
      <c r="V223" s="21"/>
      <c r="X223" s="141"/>
    </row>
    <row r="224" spans="2:29" ht="15" customHeight="1" x14ac:dyDescent="0.25">
      <c r="B224" s="77" t="s">
        <v>522</v>
      </c>
      <c r="C224" s="77">
        <v>89708</v>
      </c>
      <c r="D224" s="77" t="s">
        <v>17</v>
      </c>
      <c r="E224" s="119" t="s">
        <v>527</v>
      </c>
      <c r="F224" s="120"/>
      <c r="G224" s="120"/>
      <c r="H224" s="120"/>
      <c r="I224" s="120"/>
      <c r="J224" s="120"/>
      <c r="K224" s="120"/>
      <c r="L224" s="120"/>
      <c r="M224" s="120"/>
      <c r="N224" s="120"/>
      <c r="O224" s="120"/>
      <c r="P224" s="121"/>
      <c r="Q224" s="77" t="s">
        <v>23</v>
      </c>
      <c r="R224" s="14">
        <v>6</v>
      </c>
      <c r="S224" s="15">
        <v>46.97</v>
      </c>
      <c r="T224" s="15">
        <f t="shared" si="38"/>
        <v>58.39</v>
      </c>
      <c r="U224" s="15">
        <f t="shared" si="39"/>
        <v>350.34000000000003</v>
      </c>
      <c r="V224" s="21"/>
      <c r="X224" s="141"/>
    </row>
    <row r="225" spans="2:29" ht="15" customHeight="1" x14ac:dyDescent="0.25">
      <c r="B225" s="77" t="s">
        <v>523</v>
      </c>
      <c r="C225" s="77" t="s">
        <v>561</v>
      </c>
      <c r="D225" s="77" t="s">
        <v>17</v>
      </c>
      <c r="E225" s="119" t="s">
        <v>562</v>
      </c>
      <c r="F225" s="120"/>
      <c r="G225" s="120"/>
      <c r="H225" s="120"/>
      <c r="I225" s="120"/>
      <c r="J225" s="120"/>
      <c r="K225" s="120"/>
      <c r="L225" s="120"/>
      <c r="M225" s="120"/>
      <c r="N225" s="120"/>
      <c r="O225" s="120"/>
      <c r="P225" s="121"/>
      <c r="Q225" s="77" t="s">
        <v>23</v>
      </c>
      <c r="R225" s="14">
        <v>5</v>
      </c>
      <c r="S225" s="15">
        <v>293.23</v>
      </c>
      <c r="T225" s="15">
        <f t="shared" si="38"/>
        <v>364.51</v>
      </c>
      <c r="U225" s="15">
        <f t="shared" si="39"/>
        <v>1822.55</v>
      </c>
      <c r="V225" s="21"/>
      <c r="X225" s="141"/>
    </row>
    <row r="226" spans="2:29" ht="15" customHeight="1" x14ac:dyDescent="0.25">
      <c r="B226" s="163" t="s">
        <v>524</v>
      </c>
      <c r="C226" s="163" t="s">
        <v>528</v>
      </c>
      <c r="D226" s="163" t="s">
        <v>17</v>
      </c>
      <c r="E226" s="218" t="s">
        <v>529</v>
      </c>
      <c r="F226" s="219"/>
      <c r="G226" s="219"/>
      <c r="H226" s="219"/>
      <c r="I226" s="219"/>
      <c r="J226" s="219"/>
      <c r="K226" s="219"/>
      <c r="L226" s="219"/>
      <c r="M226" s="219"/>
      <c r="N226" s="219"/>
      <c r="O226" s="219"/>
      <c r="P226" s="220"/>
      <c r="Q226" s="163" t="s">
        <v>23</v>
      </c>
      <c r="R226" s="76">
        <v>8</v>
      </c>
      <c r="S226" s="9">
        <v>77.87</v>
      </c>
      <c r="T226" s="9">
        <f t="shared" si="38"/>
        <v>96.8</v>
      </c>
      <c r="U226" s="9">
        <f t="shared" si="39"/>
        <v>774.4</v>
      </c>
      <c r="V226" s="10"/>
      <c r="X226" s="141"/>
    </row>
    <row r="227" spans="2:29" s="10" customFormat="1" ht="15" customHeight="1" x14ac:dyDescent="0.25">
      <c r="B227" s="157">
        <v>14</v>
      </c>
      <c r="C227" s="157"/>
      <c r="D227" s="157"/>
      <c r="E227" s="221" t="s">
        <v>261</v>
      </c>
      <c r="F227" s="222"/>
      <c r="G227" s="222"/>
      <c r="H227" s="222"/>
      <c r="I227" s="222"/>
      <c r="J227" s="222"/>
      <c r="K227" s="222"/>
      <c r="L227" s="222"/>
      <c r="M227" s="222"/>
      <c r="N227" s="222"/>
      <c r="O227" s="222"/>
      <c r="P227" s="223"/>
      <c r="Q227" s="157"/>
      <c r="R227" s="48"/>
      <c r="S227" s="49"/>
      <c r="T227" s="49" t="s">
        <v>593</v>
      </c>
      <c r="U227" s="49">
        <f>SUM(U228:U230)</f>
        <v>6750.2920000000004</v>
      </c>
      <c r="X227" s="141">
        <f>U227</f>
        <v>6750.2920000000004</v>
      </c>
      <c r="Z227" s="142"/>
      <c r="AB227" s="72"/>
      <c r="AC227" s="72"/>
    </row>
    <row r="228" spans="2:29" s="10" customFormat="1" ht="15" customHeight="1" x14ac:dyDescent="0.25">
      <c r="B228" s="163" t="s">
        <v>262</v>
      </c>
      <c r="C228" s="163">
        <v>89578</v>
      </c>
      <c r="D228" s="163" t="s">
        <v>17</v>
      </c>
      <c r="E228" s="200" t="s">
        <v>263</v>
      </c>
      <c r="F228" s="201"/>
      <c r="G228" s="201"/>
      <c r="H228" s="201"/>
      <c r="I228" s="201"/>
      <c r="J228" s="201"/>
      <c r="K228" s="201"/>
      <c r="L228" s="201"/>
      <c r="M228" s="201"/>
      <c r="N228" s="201"/>
      <c r="O228" s="201"/>
      <c r="P228" s="202"/>
      <c r="Q228" s="163" t="s">
        <v>39</v>
      </c>
      <c r="R228" s="76">
        <v>10.4</v>
      </c>
      <c r="S228" s="9">
        <v>25.36</v>
      </c>
      <c r="T228" s="9">
        <f>ROUND(S228*(1+$T$4),2)</f>
        <v>31.53</v>
      </c>
      <c r="U228" s="9">
        <f>R228*T228</f>
        <v>327.91200000000003</v>
      </c>
      <c r="X228" s="141"/>
      <c r="Z228" s="142"/>
      <c r="AB228" s="72"/>
      <c r="AC228" s="72"/>
    </row>
    <row r="229" spans="2:29" s="10" customFormat="1" ht="15" customHeight="1" x14ac:dyDescent="0.25">
      <c r="B229" s="163" t="s">
        <v>264</v>
      </c>
      <c r="C229" s="163">
        <v>89512</v>
      </c>
      <c r="D229" s="163" t="s">
        <v>17</v>
      </c>
      <c r="E229" s="200" t="s">
        <v>265</v>
      </c>
      <c r="F229" s="201"/>
      <c r="G229" s="201"/>
      <c r="H229" s="201"/>
      <c r="I229" s="201"/>
      <c r="J229" s="201"/>
      <c r="K229" s="201"/>
      <c r="L229" s="201"/>
      <c r="M229" s="201"/>
      <c r="N229" s="201"/>
      <c r="O229" s="201"/>
      <c r="P229" s="202"/>
      <c r="Q229" s="163" t="s">
        <v>39</v>
      </c>
      <c r="R229" s="76">
        <v>94</v>
      </c>
      <c r="S229" s="9">
        <v>41.26</v>
      </c>
      <c r="T229" s="9">
        <f>ROUND(S229*(1+$T$4),2)</f>
        <v>51.29</v>
      </c>
      <c r="U229" s="9">
        <f>R229*T229</f>
        <v>4821.26</v>
      </c>
      <c r="X229" s="141"/>
      <c r="Z229" s="142"/>
      <c r="AB229" s="72"/>
      <c r="AC229" s="72"/>
    </row>
    <row r="230" spans="2:29" s="10" customFormat="1" ht="15" customHeight="1" x14ac:dyDescent="0.25">
      <c r="B230" s="163" t="s">
        <v>266</v>
      </c>
      <c r="C230" s="163">
        <v>97905</v>
      </c>
      <c r="D230" s="163" t="s">
        <v>17</v>
      </c>
      <c r="E230" s="200" t="s">
        <v>267</v>
      </c>
      <c r="F230" s="201"/>
      <c r="G230" s="201"/>
      <c r="H230" s="201"/>
      <c r="I230" s="201"/>
      <c r="J230" s="201"/>
      <c r="K230" s="201"/>
      <c r="L230" s="201"/>
      <c r="M230" s="201"/>
      <c r="N230" s="201"/>
      <c r="O230" s="201"/>
      <c r="P230" s="202"/>
      <c r="Q230" s="163" t="s">
        <v>23</v>
      </c>
      <c r="R230" s="76">
        <v>8</v>
      </c>
      <c r="S230" s="9">
        <v>161</v>
      </c>
      <c r="T230" s="9">
        <f>ROUND(S230*(1+$T$4),2)</f>
        <v>200.14</v>
      </c>
      <c r="U230" s="9">
        <f>R230*T230</f>
        <v>1601.12</v>
      </c>
      <c r="X230" s="141"/>
      <c r="Z230" s="142"/>
      <c r="AB230" s="72"/>
      <c r="AC230" s="72"/>
    </row>
    <row r="231" spans="2:29" s="10" customFormat="1" ht="15" customHeight="1" x14ac:dyDescent="0.25">
      <c r="B231" s="157">
        <v>15</v>
      </c>
      <c r="C231" s="157"/>
      <c r="D231" s="157"/>
      <c r="E231" s="203" t="s">
        <v>268</v>
      </c>
      <c r="F231" s="203"/>
      <c r="G231" s="203"/>
      <c r="H231" s="203"/>
      <c r="I231" s="203"/>
      <c r="J231" s="203"/>
      <c r="K231" s="203"/>
      <c r="L231" s="203"/>
      <c r="M231" s="203"/>
      <c r="N231" s="203"/>
      <c r="O231" s="203"/>
      <c r="P231" s="203"/>
      <c r="Q231" s="157"/>
      <c r="R231" s="48"/>
      <c r="S231" s="49"/>
      <c r="T231" s="49" t="s">
        <v>593</v>
      </c>
      <c r="U231" s="49">
        <f>SUM(U232:U242)+SUM(U253:U255)</f>
        <v>8222.66</v>
      </c>
      <c r="X231" s="141">
        <f>U231</f>
        <v>8222.66</v>
      </c>
      <c r="Z231" s="142"/>
      <c r="AB231" s="72"/>
      <c r="AC231" s="72"/>
    </row>
    <row r="232" spans="2:29" s="10" customFormat="1" ht="15" customHeight="1" x14ac:dyDescent="0.25">
      <c r="B232" s="163" t="s">
        <v>269</v>
      </c>
      <c r="C232" s="163">
        <v>95469</v>
      </c>
      <c r="D232" s="163" t="s">
        <v>17</v>
      </c>
      <c r="E232" s="200" t="s">
        <v>270</v>
      </c>
      <c r="F232" s="201"/>
      <c r="G232" s="201"/>
      <c r="H232" s="201"/>
      <c r="I232" s="201"/>
      <c r="J232" s="201"/>
      <c r="K232" s="201"/>
      <c r="L232" s="201"/>
      <c r="M232" s="201"/>
      <c r="N232" s="201"/>
      <c r="O232" s="201"/>
      <c r="P232" s="202"/>
      <c r="Q232" s="163" t="s">
        <v>23</v>
      </c>
      <c r="R232" s="76">
        <v>6</v>
      </c>
      <c r="S232" s="9">
        <v>178.08</v>
      </c>
      <c r="T232" s="9">
        <f t="shared" ref="T232:T242" si="40">ROUND(S232*(1+$T$4),2)</f>
        <v>221.37</v>
      </c>
      <c r="U232" s="9">
        <f t="shared" ref="U232:U242" si="41">R232*T232</f>
        <v>1328.22</v>
      </c>
      <c r="X232" s="141"/>
      <c r="Z232" s="142"/>
      <c r="AB232" s="72"/>
      <c r="AC232" s="72"/>
    </row>
    <row r="233" spans="2:29" s="10" customFormat="1" ht="15" customHeight="1" x14ac:dyDescent="0.25">
      <c r="B233" s="163" t="s">
        <v>271</v>
      </c>
      <c r="C233" s="163">
        <v>40729</v>
      </c>
      <c r="D233" s="163" t="s">
        <v>17</v>
      </c>
      <c r="E233" s="200" t="s">
        <v>272</v>
      </c>
      <c r="F233" s="201"/>
      <c r="G233" s="201"/>
      <c r="H233" s="201"/>
      <c r="I233" s="201"/>
      <c r="J233" s="201"/>
      <c r="K233" s="201"/>
      <c r="L233" s="201"/>
      <c r="M233" s="201"/>
      <c r="N233" s="201"/>
      <c r="O233" s="201"/>
      <c r="P233" s="202"/>
      <c r="Q233" s="163" t="s">
        <v>23</v>
      </c>
      <c r="R233" s="76">
        <v>6</v>
      </c>
      <c r="S233" s="9">
        <v>211.69</v>
      </c>
      <c r="T233" s="9">
        <f t="shared" si="40"/>
        <v>263.14999999999998</v>
      </c>
      <c r="U233" s="9">
        <f t="shared" si="41"/>
        <v>1578.8999999999999</v>
      </c>
      <c r="X233" s="141"/>
      <c r="Z233" s="142"/>
      <c r="AB233" s="72"/>
      <c r="AC233" s="72"/>
    </row>
    <row r="234" spans="2:29" s="10" customFormat="1" ht="15" customHeight="1" x14ac:dyDescent="0.25">
      <c r="B234" s="163" t="s">
        <v>273</v>
      </c>
      <c r="C234" s="163">
        <v>86901</v>
      </c>
      <c r="D234" s="163" t="s">
        <v>17</v>
      </c>
      <c r="E234" s="200" t="s">
        <v>274</v>
      </c>
      <c r="F234" s="201"/>
      <c r="G234" s="201"/>
      <c r="H234" s="201"/>
      <c r="I234" s="201"/>
      <c r="J234" s="201"/>
      <c r="K234" s="201"/>
      <c r="L234" s="201"/>
      <c r="M234" s="201"/>
      <c r="N234" s="201"/>
      <c r="O234" s="201"/>
      <c r="P234" s="202"/>
      <c r="Q234" s="163" t="s">
        <v>23</v>
      </c>
      <c r="R234" s="76">
        <v>6</v>
      </c>
      <c r="S234" s="9">
        <v>115.82</v>
      </c>
      <c r="T234" s="9">
        <f t="shared" si="40"/>
        <v>143.97999999999999</v>
      </c>
      <c r="U234" s="9">
        <f t="shared" si="41"/>
        <v>863.87999999999988</v>
      </c>
      <c r="X234" s="141"/>
      <c r="Z234" s="142"/>
      <c r="AB234" s="72"/>
      <c r="AC234" s="72"/>
    </row>
    <row r="235" spans="2:29" s="10" customFormat="1" ht="15" customHeight="1" x14ac:dyDescent="0.25">
      <c r="B235" s="163" t="s">
        <v>275</v>
      </c>
      <c r="C235" s="163">
        <v>86942</v>
      </c>
      <c r="D235" s="163" t="s">
        <v>17</v>
      </c>
      <c r="E235" s="224" t="s">
        <v>276</v>
      </c>
      <c r="F235" s="224"/>
      <c r="G235" s="224"/>
      <c r="H235" s="224"/>
      <c r="I235" s="224"/>
      <c r="J235" s="224"/>
      <c r="K235" s="224"/>
      <c r="L235" s="224"/>
      <c r="M235" s="224"/>
      <c r="N235" s="224"/>
      <c r="O235" s="224"/>
      <c r="P235" s="224"/>
      <c r="Q235" s="163" t="s">
        <v>23</v>
      </c>
      <c r="R235" s="76">
        <v>2</v>
      </c>
      <c r="S235" s="9">
        <v>180.96</v>
      </c>
      <c r="T235" s="9">
        <f t="shared" si="40"/>
        <v>224.95</v>
      </c>
      <c r="U235" s="9">
        <f t="shared" si="41"/>
        <v>449.9</v>
      </c>
      <c r="X235" s="141"/>
      <c r="Z235" s="142"/>
      <c r="AB235" s="72"/>
      <c r="AC235" s="72"/>
    </row>
    <row r="236" spans="2:29" s="10" customFormat="1" ht="15" customHeight="1" x14ac:dyDescent="0.25">
      <c r="B236" s="78" t="s">
        <v>277</v>
      </c>
      <c r="C236" s="78" t="s">
        <v>500</v>
      </c>
      <c r="D236" s="78" t="s">
        <v>25</v>
      </c>
      <c r="E236" s="283" t="s">
        <v>278</v>
      </c>
      <c r="F236" s="284"/>
      <c r="G236" s="284"/>
      <c r="H236" s="284"/>
      <c r="I236" s="284"/>
      <c r="J236" s="284"/>
      <c r="K236" s="284"/>
      <c r="L236" s="284"/>
      <c r="M236" s="284"/>
      <c r="N236" s="284"/>
      <c r="O236" s="284"/>
      <c r="P236" s="285"/>
      <c r="Q236" s="78" t="s">
        <v>23</v>
      </c>
      <c r="R236" s="46">
        <v>2</v>
      </c>
      <c r="S236" s="47">
        <v>140.28</v>
      </c>
      <c r="T236" s="47">
        <f t="shared" si="40"/>
        <v>174.38</v>
      </c>
      <c r="U236" s="47">
        <f t="shared" si="41"/>
        <v>348.76</v>
      </c>
      <c r="X236" s="141"/>
      <c r="Z236" s="142"/>
      <c r="AB236" s="72"/>
      <c r="AC236" s="72"/>
    </row>
    <row r="237" spans="2:29" s="10" customFormat="1" ht="15" customHeight="1" x14ac:dyDescent="0.25">
      <c r="B237" s="163" t="s">
        <v>279</v>
      </c>
      <c r="C237" s="163">
        <v>86906</v>
      </c>
      <c r="D237" s="163" t="s">
        <v>17</v>
      </c>
      <c r="E237" s="200" t="s">
        <v>280</v>
      </c>
      <c r="F237" s="201"/>
      <c r="G237" s="201"/>
      <c r="H237" s="201"/>
      <c r="I237" s="201"/>
      <c r="J237" s="201"/>
      <c r="K237" s="201"/>
      <c r="L237" s="201"/>
      <c r="M237" s="201"/>
      <c r="N237" s="201"/>
      <c r="O237" s="201"/>
      <c r="P237" s="202"/>
      <c r="Q237" s="163" t="s">
        <v>23</v>
      </c>
      <c r="R237" s="76">
        <v>8</v>
      </c>
      <c r="S237" s="9">
        <v>38.49</v>
      </c>
      <c r="T237" s="9">
        <f t="shared" si="40"/>
        <v>47.85</v>
      </c>
      <c r="U237" s="9">
        <f t="shared" si="41"/>
        <v>382.8</v>
      </c>
      <c r="X237" s="141"/>
      <c r="Z237" s="142"/>
      <c r="AB237" s="72"/>
      <c r="AC237" s="72"/>
    </row>
    <row r="238" spans="2:29" s="10" customFormat="1" ht="15" customHeight="1" x14ac:dyDescent="0.25">
      <c r="B238" s="163" t="s">
        <v>281</v>
      </c>
      <c r="C238" s="163">
        <v>86915</v>
      </c>
      <c r="D238" s="163" t="s">
        <v>17</v>
      </c>
      <c r="E238" s="200" t="s">
        <v>282</v>
      </c>
      <c r="F238" s="201"/>
      <c r="G238" s="201"/>
      <c r="H238" s="201"/>
      <c r="I238" s="201"/>
      <c r="J238" s="201"/>
      <c r="K238" s="201"/>
      <c r="L238" s="201"/>
      <c r="M238" s="201"/>
      <c r="N238" s="201"/>
      <c r="O238" s="201"/>
      <c r="P238" s="202"/>
      <c r="Q238" s="163" t="s">
        <v>23</v>
      </c>
      <c r="R238" s="76">
        <v>1</v>
      </c>
      <c r="S238" s="9">
        <v>64.42</v>
      </c>
      <c r="T238" s="9">
        <f t="shared" si="40"/>
        <v>80.08</v>
      </c>
      <c r="U238" s="9">
        <f t="shared" si="41"/>
        <v>80.08</v>
      </c>
      <c r="X238" s="141"/>
      <c r="Z238" s="142"/>
      <c r="AB238" s="72"/>
      <c r="AC238" s="72"/>
    </row>
    <row r="239" spans="2:29" s="10" customFormat="1" ht="15" customHeight="1" x14ac:dyDescent="0.25">
      <c r="B239" s="77" t="s">
        <v>283</v>
      </c>
      <c r="C239" s="77">
        <v>9535</v>
      </c>
      <c r="D239" s="77" t="s">
        <v>17</v>
      </c>
      <c r="E239" s="243" t="s">
        <v>501</v>
      </c>
      <c r="F239" s="244"/>
      <c r="G239" s="244"/>
      <c r="H239" s="244"/>
      <c r="I239" s="244"/>
      <c r="J239" s="244"/>
      <c r="K239" s="244"/>
      <c r="L239" s="244"/>
      <c r="M239" s="244"/>
      <c r="N239" s="244"/>
      <c r="O239" s="244"/>
      <c r="P239" s="250"/>
      <c r="Q239" s="77" t="s">
        <v>23</v>
      </c>
      <c r="R239" s="14">
        <v>8</v>
      </c>
      <c r="S239" s="15">
        <v>64.150000000000006</v>
      </c>
      <c r="T239" s="15">
        <f t="shared" si="40"/>
        <v>79.739999999999995</v>
      </c>
      <c r="U239" s="15">
        <f t="shared" si="41"/>
        <v>637.91999999999996</v>
      </c>
      <c r="X239" s="141"/>
      <c r="Z239" s="142"/>
      <c r="AB239" s="72"/>
      <c r="AC239" s="72"/>
    </row>
    <row r="240" spans="2:29" s="10" customFormat="1" ht="15" customHeight="1" x14ac:dyDescent="0.25">
      <c r="B240" s="110" t="s">
        <v>284</v>
      </c>
      <c r="C240" s="110">
        <v>95544</v>
      </c>
      <c r="D240" s="62" t="s">
        <v>17</v>
      </c>
      <c r="E240" s="151" t="s">
        <v>449</v>
      </c>
      <c r="F240" s="152"/>
      <c r="G240" s="152"/>
      <c r="H240" s="152"/>
      <c r="I240" s="152"/>
      <c r="J240" s="152"/>
      <c r="K240" s="152"/>
      <c r="L240" s="152"/>
      <c r="M240" s="152"/>
      <c r="N240" s="152"/>
      <c r="O240" s="152"/>
      <c r="P240" s="153"/>
      <c r="Q240" s="110" t="s">
        <v>23</v>
      </c>
      <c r="R240" s="53">
        <v>6</v>
      </c>
      <c r="S240" s="54">
        <v>27.22</v>
      </c>
      <c r="T240" s="54">
        <f t="shared" si="40"/>
        <v>33.840000000000003</v>
      </c>
      <c r="U240" s="54">
        <f t="shared" si="41"/>
        <v>203.04000000000002</v>
      </c>
      <c r="X240" s="141"/>
      <c r="Z240" s="142"/>
      <c r="AB240" s="72"/>
      <c r="AC240" s="72"/>
    </row>
    <row r="241" spans="2:29" s="10" customFormat="1" ht="15" customHeight="1" x14ac:dyDescent="0.25">
      <c r="B241" s="110" t="s">
        <v>285</v>
      </c>
      <c r="C241" s="110" t="s">
        <v>450</v>
      </c>
      <c r="D241" s="110" t="s">
        <v>25</v>
      </c>
      <c r="E241" s="151" t="s">
        <v>451</v>
      </c>
      <c r="F241" s="152"/>
      <c r="G241" s="152"/>
      <c r="H241" s="152"/>
      <c r="I241" s="152"/>
      <c r="J241" s="152"/>
      <c r="K241" s="152"/>
      <c r="L241" s="152"/>
      <c r="M241" s="152"/>
      <c r="N241" s="152"/>
      <c r="O241" s="152"/>
      <c r="P241" s="153"/>
      <c r="Q241" s="110" t="s">
        <v>23</v>
      </c>
      <c r="R241" s="53">
        <v>4</v>
      </c>
      <c r="S241" s="54">
        <v>37.6</v>
      </c>
      <c r="T241" s="54">
        <f t="shared" si="40"/>
        <v>46.74</v>
      </c>
      <c r="U241" s="54">
        <f t="shared" si="41"/>
        <v>186.96</v>
      </c>
      <c r="X241" s="141"/>
      <c r="Z241" s="142"/>
      <c r="AB241" s="72"/>
      <c r="AC241" s="72"/>
    </row>
    <row r="242" spans="2:29" s="10" customFormat="1" ht="15" customHeight="1" x14ac:dyDescent="0.25">
      <c r="B242" s="110" t="s">
        <v>286</v>
      </c>
      <c r="C242" s="110" t="s">
        <v>452</v>
      </c>
      <c r="D242" s="110" t="s">
        <v>25</v>
      </c>
      <c r="E242" s="151" t="s">
        <v>453</v>
      </c>
      <c r="F242" s="152"/>
      <c r="G242" s="152"/>
      <c r="H242" s="152"/>
      <c r="I242" s="152"/>
      <c r="J242" s="152"/>
      <c r="K242" s="152"/>
      <c r="L242" s="152"/>
      <c r="M242" s="152"/>
      <c r="N242" s="152"/>
      <c r="O242" s="152"/>
      <c r="P242" s="153"/>
      <c r="Q242" s="110" t="s">
        <v>23</v>
      </c>
      <c r="R242" s="53">
        <v>2</v>
      </c>
      <c r="S242" s="54">
        <v>37.6</v>
      </c>
      <c r="T242" s="54">
        <f t="shared" si="40"/>
        <v>46.74</v>
      </c>
      <c r="U242" s="54">
        <f t="shared" si="41"/>
        <v>93.48</v>
      </c>
      <c r="X242" s="141"/>
      <c r="Z242" s="142"/>
      <c r="AB242" s="72"/>
      <c r="AC242" s="72"/>
    </row>
    <row r="243" spans="2:29" s="10" customFormat="1" ht="15" customHeight="1" x14ac:dyDescent="0.25">
      <c r="B243" s="243" t="s">
        <v>421</v>
      </c>
      <c r="C243" s="244"/>
      <c r="D243" s="57"/>
      <c r="E243" s="57"/>
      <c r="F243" s="57"/>
      <c r="G243" s="57"/>
      <c r="H243" s="57"/>
      <c r="I243" s="57"/>
      <c r="J243" s="18"/>
      <c r="K243" s="18" t="s">
        <v>422</v>
      </c>
      <c r="L243" s="226" t="s">
        <v>17</v>
      </c>
      <c r="M243" s="226"/>
      <c r="N243" s="226"/>
      <c r="O243" s="18"/>
      <c r="P243" s="181" t="s">
        <v>423</v>
      </c>
      <c r="Q243" s="256">
        <v>43435</v>
      </c>
      <c r="R243" s="256"/>
      <c r="S243" s="18"/>
      <c r="T243" s="18"/>
      <c r="U243" s="77" t="s">
        <v>425</v>
      </c>
      <c r="X243" s="141"/>
      <c r="Z243" s="142"/>
      <c r="AB243" s="72"/>
      <c r="AC243" s="72"/>
    </row>
    <row r="244" spans="2:29" s="10" customFormat="1" ht="15" customHeight="1" x14ac:dyDescent="0.25">
      <c r="B244" s="19"/>
      <c r="C244" s="20"/>
      <c r="D244" s="225" t="s">
        <v>595</v>
      </c>
      <c r="E244" s="225"/>
      <c r="F244" s="225"/>
      <c r="G244" s="225"/>
      <c r="H244" s="225"/>
      <c r="I244" s="225"/>
      <c r="J244" s="20"/>
      <c r="K244" s="20"/>
      <c r="L244" s="225" t="s">
        <v>25</v>
      </c>
      <c r="M244" s="225"/>
      <c r="N244" s="225"/>
      <c r="O244" s="20"/>
      <c r="P244" s="180" t="s">
        <v>594</v>
      </c>
      <c r="Q244" s="182">
        <v>43531</v>
      </c>
      <c r="R244" s="182"/>
      <c r="S244" s="20"/>
      <c r="T244" s="20"/>
      <c r="U244" s="59" t="s">
        <v>589</v>
      </c>
      <c r="X244" s="141"/>
      <c r="Z244" s="142"/>
      <c r="AB244" s="72"/>
      <c r="AC244" s="72"/>
    </row>
    <row r="245" spans="2:29" s="10" customFormat="1" ht="15" customHeight="1" x14ac:dyDescent="0.25">
      <c r="D245" s="12"/>
      <c r="E245" s="12"/>
      <c r="F245" s="12"/>
      <c r="G245" s="12"/>
      <c r="H245" s="12"/>
      <c r="I245" s="12"/>
      <c r="L245" s="12"/>
      <c r="M245" s="12"/>
      <c r="N245" s="12"/>
      <c r="Q245" s="12"/>
      <c r="R245" s="22"/>
      <c r="U245" s="61"/>
      <c r="X245" s="141"/>
      <c r="Z245" s="142"/>
      <c r="AB245" s="72"/>
      <c r="AC245" s="72"/>
    </row>
    <row r="246" spans="2:29" s="10" customFormat="1" ht="15" customHeight="1" x14ac:dyDescent="0.25">
      <c r="D246" s="12"/>
      <c r="E246" s="12"/>
      <c r="F246" s="12"/>
      <c r="G246" s="12"/>
      <c r="H246" s="12"/>
      <c r="I246" s="12"/>
      <c r="L246" s="12"/>
      <c r="M246" s="12"/>
      <c r="N246" s="12"/>
      <c r="Q246" s="12"/>
      <c r="R246" s="22"/>
      <c r="U246" s="61"/>
      <c r="X246" s="141"/>
      <c r="Z246" s="142"/>
      <c r="AB246" s="72"/>
      <c r="AC246" s="72"/>
    </row>
    <row r="247" spans="2:29" s="10" customFormat="1" ht="15" customHeight="1" x14ac:dyDescent="0.25">
      <c r="B247" s="206"/>
      <c r="C247" s="207"/>
      <c r="D247" s="23" t="s">
        <v>0</v>
      </c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4"/>
      <c r="R247" s="25"/>
      <c r="S247" s="23"/>
      <c r="T247" s="23"/>
      <c r="U247" s="26"/>
      <c r="X247" s="141"/>
      <c r="Z247" s="142"/>
      <c r="AB247" s="72"/>
      <c r="AC247" s="72"/>
    </row>
    <row r="248" spans="2:29" s="10" customFormat="1" ht="15" customHeight="1" x14ac:dyDescent="0.25">
      <c r="B248" s="208"/>
      <c r="C248" s="209"/>
      <c r="D248" s="27" t="s">
        <v>484</v>
      </c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39" t="s">
        <v>1</v>
      </c>
      <c r="R248" s="29"/>
      <c r="S248" s="27"/>
      <c r="T248" s="93" t="s">
        <v>424</v>
      </c>
      <c r="U248" s="30"/>
      <c r="X248" s="141"/>
      <c r="Z248" s="142"/>
      <c r="AB248" s="72"/>
      <c r="AC248" s="72"/>
    </row>
    <row r="249" spans="2:29" s="10" customFormat="1" ht="15" customHeight="1" x14ac:dyDescent="0.25">
      <c r="B249" s="208"/>
      <c r="C249" s="209"/>
      <c r="D249" s="27" t="s">
        <v>3</v>
      </c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39" t="s">
        <v>2</v>
      </c>
      <c r="R249" s="29"/>
      <c r="S249" s="27"/>
      <c r="T249" s="58">
        <v>0.24310000000000001</v>
      </c>
      <c r="U249" s="30"/>
      <c r="X249" s="141"/>
      <c r="Z249" s="142"/>
      <c r="AB249" s="72"/>
      <c r="AC249" s="72"/>
    </row>
    <row r="250" spans="2:29" s="10" customFormat="1" ht="15" customHeight="1" x14ac:dyDescent="0.25">
      <c r="B250" s="210"/>
      <c r="C250" s="211"/>
      <c r="D250" s="27" t="s">
        <v>4</v>
      </c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35"/>
      <c r="Q250" s="36"/>
      <c r="R250" s="37"/>
      <c r="S250" s="35"/>
      <c r="T250" s="35"/>
      <c r="U250" s="38"/>
      <c r="X250" s="141"/>
      <c r="Z250" s="142"/>
      <c r="AB250" s="72"/>
      <c r="AC250" s="72"/>
    </row>
    <row r="251" spans="2:29" s="10" customFormat="1" ht="15" customHeight="1" x14ac:dyDescent="0.25">
      <c r="B251" s="185" t="s">
        <v>6</v>
      </c>
      <c r="C251" s="185" t="s">
        <v>7</v>
      </c>
      <c r="D251" s="185" t="s">
        <v>8</v>
      </c>
      <c r="E251" s="185" t="s">
        <v>9</v>
      </c>
      <c r="F251" s="185"/>
      <c r="G251" s="185"/>
      <c r="H251" s="185"/>
      <c r="I251" s="185"/>
      <c r="J251" s="185"/>
      <c r="K251" s="185"/>
      <c r="L251" s="185"/>
      <c r="M251" s="185"/>
      <c r="N251" s="185"/>
      <c r="O251" s="185"/>
      <c r="P251" s="185"/>
      <c r="Q251" s="185" t="s">
        <v>10</v>
      </c>
      <c r="R251" s="184" t="s">
        <v>11</v>
      </c>
      <c r="S251" s="230" t="s">
        <v>12</v>
      </c>
      <c r="T251" s="230" t="s">
        <v>13</v>
      </c>
      <c r="U251" s="185" t="s">
        <v>14</v>
      </c>
      <c r="X251" s="141"/>
      <c r="Z251" s="142"/>
      <c r="AB251" s="72"/>
      <c r="AC251" s="72"/>
    </row>
    <row r="252" spans="2:29" s="10" customFormat="1" ht="15" customHeight="1" x14ac:dyDescent="0.25">
      <c r="B252" s="185"/>
      <c r="C252" s="185"/>
      <c r="D252" s="185"/>
      <c r="E252" s="185"/>
      <c r="F252" s="185"/>
      <c r="G252" s="185"/>
      <c r="H252" s="185"/>
      <c r="I252" s="185"/>
      <c r="J252" s="185"/>
      <c r="K252" s="185"/>
      <c r="L252" s="185"/>
      <c r="M252" s="185"/>
      <c r="N252" s="185"/>
      <c r="O252" s="185"/>
      <c r="P252" s="185"/>
      <c r="Q252" s="185"/>
      <c r="R252" s="184"/>
      <c r="S252" s="230"/>
      <c r="T252" s="230"/>
      <c r="U252" s="185"/>
      <c r="X252" s="141"/>
      <c r="Z252" s="142"/>
      <c r="AB252" s="72"/>
      <c r="AC252" s="72"/>
    </row>
    <row r="253" spans="2:29" s="10" customFormat="1" ht="15" customHeight="1" x14ac:dyDescent="0.25">
      <c r="B253" s="110" t="s">
        <v>287</v>
      </c>
      <c r="C253" s="110" t="s">
        <v>502</v>
      </c>
      <c r="D253" s="110" t="s">
        <v>25</v>
      </c>
      <c r="E253" s="122" t="s">
        <v>288</v>
      </c>
      <c r="F253" s="123"/>
      <c r="G253" s="123"/>
      <c r="H253" s="123"/>
      <c r="I253" s="123"/>
      <c r="J253" s="123"/>
      <c r="K253" s="123"/>
      <c r="L253" s="123"/>
      <c r="M253" s="123"/>
      <c r="N253" s="123"/>
      <c r="O253" s="123"/>
      <c r="P253" s="124"/>
      <c r="Q253" s="110" t="s">
        <v>23</v>
      </c>
      <c r="R253" s="53">
        <v>6</v>
      </c>
      <c r="S253" s="54">
        <v>51.19</v>
      </c>
      <c r="T253" s="54">
        <f t="shared" ref="T253:T255" si="42">ROUND(S253*(1+$T$4),2)</f>
        <v>63.63</v>
      </c>
      <c r="U253" s="54">
        <f t="shared" ref="U253:U255" si="43">R253*T253</f>
        <v>381.78000000000003</v>
      </c>
      <c r="X253" s="141"/>
      <c r="Z253" s="142"/>
      <c r="AB253" s="72"/>
      <c r="AC253" s="72"/>
    </row>
    <row r="254" spans="2:29" s="10" customFormat="1" ht="15" customHeight="1" x14ac:dyDescent="0.25">
      <c r="B254" s="110" t="s">
        <v>289</v>
      </c>
      <c r="C254" s="63" t="s">
        <v>431</v>
      </c>
      <c r="D254" s="110" t="s">
        <v>25</v>
      </c>
      <c r="E254" s="122" t="s">
        <v>454</v>
      </c>
      <c r="F254" s="123"/>
      <c r="G254" s="123"/>
      <c r="H254" s="123"/>
      <c r="I254" s="123"/>
      <c r="J254" s="123"/>
      <c r="K254" s="123"/>
      <c r="L254" s="123"/>
      <c r="M254" s="123"/>
      <c r="N254" s="123"/>
      <c r="O254" s="123"/>
      <c r="P254" s="124"/>
      <c r="Q254" s="110" t="s">
        <v>23</v>
      </c>
      <c r="R254" s="53">
        <v>8</v>
      </c>
      <c r="S254" s="54">
        <v>25.45</v>
      </c>
      <c r="T254" s="54">
        <f t="shared" si="42"/>
        <v>31.64</v>
      </c>
      <c r="U254" s="54">
        <f t="shared" si="43"/>
        <v>253.12</v>
      </c>
      <c r="X254" s="141"/>
      <c r="Z254" s="142"/>
      <c r="AB254" s="72"/>
      <c r="AC254" s="72"/>
    </row>
    <row r="255" spans="2:29" s="10" customFormat="1" ht="15" customHeight="1" x14ac:dyDescent="0.25">
      <c r="B255" s="110" t="s">
        <v>290</v>
      </c>
      <c r="C255" s="63" t="s">
        <v>435</v>
      </c>
      <c r="D255" s="110" t="s">
        <v>25</v>
      </c>
      <c r="E255" s="122" t="s">
        <v>291</v>
      </c>
      <c r="F255" s="123"/>
      <c r="G255" s="123"/>
      <c r="H255" s="123"/>
      <c r="I255" s="123"/>
      <c r="J255" s="123"/>
      <c r="K255" s="123"/>
      <c r="L255" s="123"/>
      <c r="M255" s="123"/>
      <c r="N255" s="123"/>
      <c r="O255" s="123"/>
      <c r="P255" s="124"/>
      <c r="Q255" s="110" t="s">
        <v>23</v>
      </c>
      <c r="R255" s="53">
        <v>2</v>
      </c>
      <c r="S255" s="54">
        <v>576.71</v>
      </c>
      <c r="T255" s="54">
        <f t="shared" si="42"/>
        <v>716.91</v>
      </c>
      <c r="U255" s="54">
        <f t="shared" si="43"/>
        <v>1433.82</v>
      </c>
      <c r="X255" s="141"/>
      <c r="Z255" s="142"/>
      <c r="AB255" s="72"/>
      <c r="AC255" s="72"/>
    </row>
    <row r="256" spans="2:29" s="10" customFormat="1" ht="15" customHeight="1" x14ac:dyDescent="0.25">
      <c r="B256" s="125">
        <v>16</v>
      </c>
      <c r="C256" s="125"/>
      <c r="D256" s="125"/>
      <c r="E256" s="245" t="s">
        <v>292</v>
      </c>
      <c r="F256" s="246"/>
      <c r="G256" s="246"/>
      <c r="H256" s="246"/>
      <c r="I256" s="246"/>
      <c r="J256" s="246"/>
      <c r="K256" s="246"/>
      <c r="L256" s="246"/>
      <c r="M256" s="246"/>
      <c r="N256" s="246"/>
      <c r="O256" s="246"/>
      <c r="P256" s="247"/>
      <c r="Q256" s="125"/>
      <c r="R256" s="48"/>
      <c r="S256" s="49"/>
      <c r="T256" s="49" t="s">
        <v>593</v>
      </c>
      <c r="U256" s="143">
        <f>SUM(U257:U261)</f>
        <v>641.25000000000011</v>
      </c>
      <c r="X256" s="141">
        <f>U256</f>
        <v>641.25000000000011</v>
      </c>
      <c r="Z256" s="142"/>
      <c r="AB256" s="72"/>
      <c r="AC256" s="72"/>
    </row>
    <row r="257" spans="2:29" s="10" customFormat="1" ht="15" customHeight="1" x14ac:dyDescent="0.25">
      <c r="B257" s="118" t="s">
        <v>293</v>
      </c>
      <c r="C257" s="118">
        <v>72553</v>
      </c>
      <c r="D257" s="118" t="s">
        <v>17</v>
      </c>
      <c r="E257" s="119" t="s">
        <v>503</v>
      </c>
      <c r="F257" s="120"/>
      <c r="G257" s="120"/>
      <c r="H257" s="120"/>
      <c r="I257" s="120"/>
      <c r="J257" s="120"/>
      <c r="K257" s="120"/>
      <c r="L257" s="120"/>
      <c r="M257" s="120"/>
      <c r="N257" s="120"/>
      <c r="O257" s="120"/>
      <c r="P257" s="121"/>
      <c r="Q257" s="118" t="s">
        <v>23</v>
      </c>
      <c r="R257" s="76">
        <v>2</v>
      </c>
      <c r="S257" s="9">
        <v>126.99</v>
      </c>
      <c r="T257" s="9">
        <f t="shared" ref="T257:T261" si="44">ROUND(S257*(1+$T$4),2)</f>
        <v>157.86000000000001</v>
      </c>
      <c r="U257" s="9">
        <f t="shared" ref="U257:U259" si="45">R257*T257</f>
        <v>315.72000000000003</v>
      </c>
      <c r="X257" s="141"/>
      <c r="Z257" s="142"/>
      <c r="AB257" s="72"/>
      <c r="AC257" s="72"/>
    </row>
    <row r="258" spans="2:29" s="10" customFormat="1" ht="15" customHeight="1" x14ac:dyDescent="0.25">
      <c r="B258" s="118" t="s">
        <v>294</v>
      </c>
      <c r="C258" s="118">
        <v>97599</v>
      </c>
      <c r="D258" s="118" t="s">
        <v>17</v>
      </c>
      <c r="E258" s="119" t="s">
        <v>295</v>
      </c>
      <c r="F258" s="120"/>
      <c r="G258" s="120"/>
      <c r="H258" s="120"/>
      <c r="I258" s="120"/>
      <c r="J258" s="120"/>
      <c r="K258" s="120"/>
      <c r="L258" s="120"/>
      <c r="M258" s="120"/>
      <c r="N258" s="120"/>
      <c r="O258" s="120"/>
      <c r="P258" s="121"/>
      <c r="Q258" s="118" t="s">
        <v>23</v>
      </c>
      <c r="R258" s="76">
        <v>2</v>
      </c>
      <c r="S258" s="9">
        <v>33.72</v>
      </c>
      <c r="T258" s="9">
        <f t="shared" si="44"/>
        <v>41.92</v>
      </c>
      <c r="U258" s="9">
        <f t="shared" si="45"/>
        <v>83.84</v>
      </c>
      <c r="X258" s="141"/>
      <c r="Z258" s="142"/>
      <c r="AB258" s="72"/>
      <c r="AC258" s="72"/>
    </row>
    <row r="259" spans="2:29" s="10" customFormat="1" ht="15" customHeight="1" x14ac:dyDescent="0.25">
      <c r="B259" s="118" t="s">
        <v>296</v>
      </c>
      <c r="C259" s="118">
        <v>97609</v>
      </c>
      <c r="D259" s="118" t="s">
        <v>17</v>
      </c>
      <c r="E259" s="119" t="s">
        <v>504</v>
      </c>
      <c r="F259" s="120"/>
      <c r="G259" s="120"/>
      <c r="H259" s="120"/>
      <c r="I259" s="120"/>
      <c r="J259" s="120"/>
      <c r="K259" s="120"/>
      <c r="L259" s="120"/>
      <c r="M259" s="120"/>
      <c r="N259" s="120"/>
      <c r="O259" s="120"/>
      <c r="P259" s="121"/>
      <c r="Q259" s="136" t="s">
        <v>23</v>
      </c>
      <c r="R259" s="76">
        <v>3</v>
      </c>
      <c r="S259" s="9">
        <v>26.81</v>
      </c>
      <c r="T259" s="9">
        <f t="shared" si="44"/>
        <v>33.33</v>
      </c>
      <c r="U259" s="9">
        <f t="shared" si="45"/>
        <v>99.99</v>
      </c>
      <c r="X259" s="141"/>
      <c r="Z259" s="142"/>
      <c r="AB259" s="72"/>
      <c r="AC259" s="72"/>
    </row>
    <row r="260" spans="2:29" s="10" customFormat="1" ht="15" customHeight="1" x14ac:dyDescent="0.25">
      <c r="B260" s="118" t="s">
        <v>298</v>
      </c>
      <c r="C260" s="63" t="s">
        <v>457</v>
      </c>
      <c r="D260" s="110" t="s">
        <v>25</v>
      </c>
      <c r="E260" s="122" t="s">
        <v>297</v>
      </c>
      <c r="F260" s="123"/>
      <c r="G260" s="123"/>
      <c r="H260" s="123"/>
      <c r="I260" s="123"/>
      <c r="J260" s="123"/>
      <c r="K260" s="123"/>
      <c r="L260" s="123"/>
      <c r="M260" s="123"/>
      <c r="N260" s="123"/>
      <c r="O260" s="123"/>
      <c r="P260" s="124"/>
      <c r="Q260" s="64" t="s">
        <v>458</v>
      </c>
      <c r="R260" s="65">
        <v>2</v>
      </c>
      <c r="S260" s="66">
        <v>22.52</v>
      </c>
      <c r="T260" s="66">
        <f t="shared" si="44"/>
        <v>27.99</v>
      </c>
      <c r="U260" s="66">
        <f t="shared" ref="U260:U261" si="46">R260*T260</f>
        <v>55.98</v>
      </c>
      <c r="X260" s="141"/>
      <c r="Z260" s="142"/>
      <c r="AB260" s="72"/>
      <c r="AC260" s="72"/>
    </row>
    <row r="261" spans="2:29" s="10" customFormat="1" ht="15" customHeight="1" x14ac:dyDescent="0.25">
      <c r="B261" s="118" t="s">
        <v>300</v>
      </c>
      <c r="C261" s="110" t="s">
        <v>456</v>
      </c>
      <c r="D261" s="110" t="s">
        <v>25</v>
      </c>
      <c r="E261" s="122" t="s">
        <v>299</v>
      </c>
      <c r="F261" s="123"/>
      <c r="G261" s="123"/>
      <c r="H261" s="123"/>
      <c r="I261" s="123"/>
      <c r="J261" s="123"/>
      <c r="K261" s="123"/>
      <c r="L261" s="123"/>
      <c r="M261" s="123"/>
      <c r="N261" s="123"/>
      <c r="O261" s="123"/>
      <c r="P261" s="124"/>
      <c r="Q261" s="110" t="s">
        <v>23</v>
      </c>
      <c r="R261" s="53">
        <v>4</v>
      </c>
      <c r="S261" s="54">
        <v>17.239999999999998</v>
      </c>
      <c r="T261" s="54">
        <f t="shared" si="44"/>
        <v>21.43</v>
      </c>
      <c r="U261" s="54">
        <f t="shared" si="46"/>
        <v>85.72</v>
      </c>
      <c r="X261" s="141"/>
      <c r="Z261" s="142"/>
      <c r="AB261" s="72"/>
      <c r="AC261" s="72"/>
    </row>
    <row r="262" spans="2:29" s="10" customFormat="1" ht="15" customHeight="1" x14ac:dyDescent="0.25">
      <c r="B262" s="159">
        <v>17</v>
      </c>
      <c r="C262" s="159"/>
      <c r="D262" s="159"/>
      <c r="E262" s="238" t="s">
        <v>301</v>
      </c>
      <c r="F262" s="238"/>
      <c r="G262" s="238"/>
      <c r="H262" s="238"/>
      <c r="I262" s="238"/>
      <c r="J262" s="238"/>
      <c r="K262" s="238"/>
      <c r="L262" s="238"/>
      <c r="M262" s="238"/>
      <c r="N262" s="238"/>
      <c r="O262" s="238"/>
      <c r="P262" s="238"/>
      <c r="Q262" s="159"/>
      <c r="R262" s="50"/>
      <c r="S262" s="51"/>
      <c r="T262" s="51"/>
      <c r="U262" s="51"/>
      <c r="Z262" s="142"/>
      <c r="AB262" s="72"/>
      <c r="AC262" s="72"/>
    </row>
    <row r="263" spans="2:29" s="10" customFormat="1" ht="15" customHeight="1" x14ac:dyDescent="0.25">
      <c r="B263" s="82" t="s">
        <v>302</v>
      </c>
      <c r="C263" s="82"/>
      <c r="D263" s="82"/>
      <c r="E263" s="203" t="s">
        <v>303</v>
      </c>
      <c r="F263" s="203"/>
      <c r="G263" s="203"/>
      <c r="H263" s="203"/>
      <c r="I263" s="203"/>
      <c r="J263" s="203"/>
      <c r="K263" s="203"/>
      <c r="L263" s="203"/>
      <c r="M263" s="203"/>
      <c r="N263" s="203"/>
      <c r="O263" s="203"/>
      <c r="P263" s="203"/>
      <c r="Q263" s="82"/>
      <c r="R263" s="48"/>
      <c r="S263" s="49"/>
      <c r="T263" s="49" t="s">
        <v>593</v>
      </c>
      <c r="U263" s="51">
        <f>SUM(U264:U270)</f>
        <v>3376.6460000000002</v>
      </c>
      <c r="X263" s="141">
        <f>U263</f>
        <v>3376.6460000000002</v>
      </c>
      <c r="Z263" s="142"/>
      <c r="AB263" s="72"/>
      <c r="AC263" s="72"/>
    </row>
    <row r="264" spans="2:29" s="10" customFormat="1" ht="15" customHeight="1" x14ac:dyDescent="0.25">
      <c r="B264" s="92" t="s">
        <v>304</v>
      </c>
      <c r="C264" s="92" t="s">
        <v>505</v>
      </c>
      <c r="D264" s="92" t="s">
        <v>17</v>
      </c>
      <c r="E264" s="200" t="s">
        <v>506</v>
      </c>
      <c r="F264" s="201"/>
      <c r="G264" s="201"/>
      <c r="H264" s="201"/>
      <c r="I264" s="201"/>
      <c r="J264" s="201"/>
      <c r="K264" s="201"/>
      <c r="L264" s="201"/>
      <c r="M264" s="201"/>
      <c r="N264" s="201"/>
      <c r="O264" s="201"/>
      <c r="P264" s="202"/>
      <c r="Q264" s="92" t="s">
        <v>23</v>
      </c>
      <c r="R264" s="76">
        <v>1</v>
      </c>
      <c r="S264" s="9">
        <v>359.03</v>
      </c>
      <c r="T264" s="9">
        <f>ROUND(S264*(1+$T$4),2)</f>
        <v>446.31</v>
      </c>
      <c r="U264" s="9">
        <f>R264*T264</f>
        <v>446.31</v>
      </c>
      <c r="X264" s="141"/>
      <c r="Z264" s="142"/>
      <c r="AB264" s="72"/>
      <c r="AC264" s="72"/>
    </row>
    <row r="265" spans="2:29" s="10" customFormat="1" ht="15" customHeight="1" x14ac:dyDescent="0.25">
      <c r="B265" s="136" t="s">
        <v>305</v>
      </c>
      <c r="C265" s="92" t="s">
        <v>306</v>
      </c>
      <c r="D265" s="92" t="s">
        <v>25</v>
      </c>
      <c r="E265" s="200" t="s">
        <v>563</v>
      </c>
      <c r="F265" s="201"/>
      <c r="G265" s="201"/>
      <c r="H265" s="201"/>
      <c r="I265" s="201"/>
      <c r="J265" s="201"/>
      <c r="K265" s="201"/>
      <c r="L265" s="201"/>
      <c r="M265" s="201"/>
      <c r="N265" s="201"/>
      <c r="O265" s="201"/>
      <c r="P265" s="202"/>
      <c r="Q265" s="92" t="s">
        <v>23</v>
      </c>
      <c r="R265" s="76">
        <v>1</v>
      </c>
      <c r="S265" s="9">
        <v>233.68</v>
      </c>
      <c r="T265" s="9">
        <f>ROUND(S265*(1+$T$4),2)</f>
        <v>290.49</v>
      </c>
      <c r="U265" s="9">
        <f>R265*T265</f>
        <v>290.49</v>
      </c>
      <c r="X265" s="141"/>
      <c r="Z265" s="142"/>
      <c r="AB265" s="72"/>
      <c r="AC265" s="72"/>
    </row>
    <row r="266" spans="2:29" s="10" customFormat="1" ht="15" customHeight="1" x14ac:dyDescent="0.25">
      <c r="B266" s="136" t="s">
        <v>307</v>
      </c>
      <c r="C266" s="92" t="s">
        <v>507</v>
      </c>
      <c r="D266" s="92" t="s">
        <v>17</v>
      </c>
      <c r="E266" s="200" t="s">
        <v>508</v>
      </c>
      <c r="F266" s="201"/>
      <c r="G266" s="201"/>
      <c r="H266" s="201"/>
      <c r="I266" s="201"/>
      <c r="J266" s="201"/>
      <c r="K266" s="201"/>
      <c r="L266" s="201"/>
      <c r="M266" s="201"/>
      <c r="N266" s="201"/>
      <c r="O266" s="201"/>
      <c r="P266" s="202"/>
      <c r="Q266" s="92" t="s">
        <v>23</v>
      </c>
      <c r="R266" s="76">
        <v>16</v>
      </c>
      <c r="S266" s="9">
        <v>63.09</v>
      </c>
      <c r="T266" s="9">
        <f>ROUND(S266*(1+$T$4),2)</f>
        <v>78.430000000000007</v>
      </c>
      <c r="U266" s="9">
        <f>R266*T266</f>
        <v>1254.8800000000001</v>
      </c>
      <c r="X266" s="141"/>
      <c r="Z266" s="142"/>
      <c r="AB266" s="72"/>
      <c r="AC266" s="72"/>
    </row>
    <row r="267" spans="2:29" s="10" customFormat="1" ht="15" customHeight="1" x14ac:dyDescent="0.25">
      <c r="B267" s="110" t="s">
        <v>308</v>
      </c>
      <c r="C267" s="110" t="s">
        <v>310</v>
      </c>
      <c r="D267" s="110" t="s">
        <v>17</v>
      </c>
      <c r="E267" s="212" t="s">
        <v>509</v>
      </c>
      <c r="F267" s="213"/>
      <c r="G267" s="213"/>
      <c r="H267" s="213"/>
      <c r="I267" s="213"/>
      <c r="J267" s="213"/>
      <c r="K267" s="213"/>
      <c r="L267" s="213"/>
      <c r="M267" s="213"/>
      <c r="N267" s="213"/>
      <c r="O267" s="213"/>
      <c r="P267" s="214"/>
      <c r="Q267" s="110" t="s">
        <v>23</v>
      </c>
      <c r="R267" s="53">
        <v>2</v>
      </c>
      <c r="S267" s="54">
        <v>89.09</v>
      </c>
      <c r="T267" s="54">
        <f>ROUND(S270*(1+$T$4),2)</f>
        <v>298.99</v>
      </c>
      <c r="U267" s="54">
        <f>R270*T267</f>
        <v>1195.96</v>
      </c>
      <c r="X267" s="141"/>
      <c r="Z267" s="142"/>
      <c r="AB267" s="72"/>
      <c r="AC267" s="72"/>
    </row>
    <row r="268" spans="2:29" s="10" customFormat="1" ht="15" customHeight="1" x14ac:dyDescent="0.25">
      <c r="B268" s="110" t="s">
        <v>309</v>
      </c>
      <c r="C268" s="110" t="s">
        <v>533</v>
      </c>
      <c r="D268" s="110" t="s">
        <v>17</v>
      </c>
      <c r="E268" s="212" t="s">
        <v>534</v>
      </c>
      <c r="F268" s="213"/>
      <c r="G268" s="213"/>
      <c r="H268" s="213"/>
      <c r="I268" s="213"/>
      <c r="J268" s="213"/>
      <c r="K268" s="213"/>
      <c r="L268" s="213"/>
      <c r="M268" s="213"/>
      <c r="N268" s="213"/>
      <c r="O268" s="213"/>
      <c r="P268" s="214"/>
      <c r="Q268" s="110" t="s">
        <v>23</v>
      </c>
      <c r="R268" s="53">
        <v>2</v>
      </c>
      <c r="S268" s="54">
        <v>87.56</v>
      </c>
      <c r="T268" s="54">
        <f>ROUND(S271*(1+$T$4),2)</f>
        <v>0</v>
      </c>
      <c r="U268" s="54">
        <f>R271*T268</f>
        <v>0</v>
      </c>
      <c r="X268" s="141"/>
      <c r="Z268" s="142"/>
      <c r="AB268" s="72"/>
      <c r="AC268" s="72"/>
    </row>
    <row r="269" spans="2:29" s="10" customFormat="1" ht="15" customHeight="1" x14ac:dyDescent="0.25">
      <c r="B269" s="110" t="s">
        <v>530</v>
      </c>
      <c r="C269" s="110"/>
      <c r="D269" s="110"/>
      <c r="E269" s="132" t="s">
        <v>532</v>
      </c>
      <c r="F269" s="133"/>
      <c r="G269" s="133"/>
      <c r="H269" s="133"/>
      <c r="I269" s="133"/>
      <c r="J269" s="133"/>
      <c r="K269" s="133"/>
      <c r="L269" s="133"/>
      <c r="M269" s="133"/>
      <c r="N269" s="133"/>
      <c r="O269" s="133"/>
      <c r="P269" s="134"/>
      <c r="Q269" s="110" t="s">
        <v>23</v>
      </c>
      <c r="R269" s="53">
        <v>9</v>
      </c>
      <c r="S269" s="54"/>
      <c r="T269" s="54">
        <f>ROUND(S272*(1+$T$4),2)</f>
        <v>7.97</v>
      </c>
      <c r="U269" s="54">
        <f>R272*T269</f>
        <v>157.80600000000001</v>
      </c>
      <c r="X269" s="141"/>
      <c r="Z269" s="142"/>
      <c r="AB269" s="72"/>
      <c r="AC269" s="72"/>
    </row>
    <row r="270" spans="2:29" s="10" customFormat="1" ht="15" customHeight="1" x14ac:dyDescent="0.25">
      <c r="B270" s="110" t="s">
        <v>531</v>
      </c>
      <c r="C270" s="114" t="s">
        <v>311</v>
      </c>
      <c r="D270" s="114" t="s">
        <v>25</v>
      </c>
      <c r="E270" s="224" t="s">
        <v>312</v>
      </c>
      <c r="F270" s="224"/>
      <c r="G270" s="224"/>
      <c r="H270" s="224"/>
      <c r="I270" s="224"/>
      <c r="J270" s="224"/>
      <c r="K270" s="224"/>
      <c r="L270" s="224"/>
      <c r="M270" s="224"/>
      <c r="N270" s="224"/>
      <c r="O270" s="224"/>
      <c r="P270" s="224"/>
      <c r="Q270" s="114" t="s">
        <v>23</v>
      </c>
      <c r="R270" s="76">
        <v>4</v>
      </c>
      <c r="S270" s="9">
        <v>240.52</v>
      </c>
      <c r="T270" s="54">
        <f>ROUND(S274*(1+$T$4),2)</f>
        <v>6.24</v>
      </c>
      <c r="U270" s="54">
        <f>R274*T270</f>
        <v>31.200000000000003</v>
      </c>
      <c r="X270" s="141"/>
      <c r="Z270" s="142"/>
      <c r="AB270" s="72"/>
      <c r="AC270" s="72"/>
    </row>
    <row r="271" spans="2:29" s="10" customFormat="1" ht="15" customHeight="1" x14ac:dyDescent="0.25">
      <c r="B271" s="82" t="s">
        <v>313</v>
      </c>
      <c r="C271" s="82"/>
      <c r="D271" s="82"/>
      <c r="E271" s="203" t="s">
        <v>314</v>
      </c>
      <c r="F271" s="203"/>
      <c r="G271" s="203"/>
      <c r="H271" s="203"/>
      <c r="I271" s="203"/>
      <c r="J271" s="203"/>
      <c r="K271" s="203"/>
      <c r="L271" s="203"/>
      <c r="M271" s="203"/>
      <c r="N271" s="203"/>
      <c r="O271" s="203"/>
      <c r="P271" s="203"/>
      <c r="Q271" s="82"/>
      <c r="R271" s="48"/>
      <c r="S271" s="49"/>
      <c r="T271" s="49" t="s">
        <v>593</v>
      </c>
      <c r="U271" s="49">
        <f>SUM(U272:U283)+SUM(U294:U299)</f>
        <v>2875.1671999999999</v>
      </c>
      <c r="X271" s="141">
        <f>U271</f>
        <v>2875.1671999999999</v>
      </c>
      <c r="Z271" s="142"/>
      <c r="AB271" s="72"/>
      <c r="AC271" s="72"/>
    </row>
    <row r="272" spans="2:29" ht="15" customHeight="1" x14ac:dyDescent="0.25">
      <c r="B272" s="92" t="s">
        <v>315</v>
      </c>
      <c r="C272" s="92">
        <v>91854</v>
      </c>
      <c r="D272" s="92" t="s">
        <v>17</v>
      </c>
      <c r="E272" s="200" t="s">
        <v>316</v>
      </c>
      <c r="F272" s="201"/>
      <c r="G272" s="201"/>
      <c r="H272" s="201"/>
      <c r="I272" s="201"/>
      <c r="J272" s="201"/>
      <c r="K272" s="201"/>
      <c r="L272" s="201"/>
      <c r="M272" s="201"/>
      <c r="N272" s="201"/>
      <c r="O272" s="201"/>
      <c r="P272" s="202"/>
      <c r="Q272" s="92" t="s">
        <v>39</v>
      </c>
      <c r="R272" s="76">
        <v>19.8</v>
      </c>
      <c r="S272" s="9">
        <v>6.41</v>
      </c>
      <c r="T272" s="9">
        <f t="shared" ref="T272:T283" si="47">ROUND(S272*(1+$T$4),2)</f>
        <v>7.97</v>
      </c>
      <c r="U272" s="9">
        <f t="shared" ref="U272:U283" si="48">R272*T272</f>
        <v>157.80600000000001</v>
      </c>
      <c r="V272" s="21"/>
      <c r="X272" s="141"/>
    </row>
    <row r="273" spans="2:29" ht="15" customHeight="1" x14ac:dyDescent="0.25">
      <c r="B273" s="92" t="s">
        <v>317</v>
      </c>
      <c r="C273" s="92">
        <v>91856</v>
      </c>
      <c r="D273" s="92" t="s">
        <v>17</v>
      </c>
      <c r="E273" s="200" t="s">
        <v>318</v>
      </c>
      <c r="F273" s="201"/>
      <c r="G273" s="201"/>
      <c r="H273" s="201"/>
      <c r="I273" s="201"/>
      <c r="J273" s="201"/>
      <c r="K273" s="201"/>
      <c r="L273" s="201"/>
      <c r="M273" s="201"/>
      <c r="N273" s="201"/>
      <c r="O273" s="201"/>
      <c r="P273" s="202"/>
      <c r="Q273" s="92" t="s">
        <v>39</v>
      </c>
      <c r="R273" s="76">
        <v>21.69</v>
      </c>
      <c r="S273" s="9">
        <v>8.0500000000000007</v>
      </c>
      <c r="T273" s="9">
        <f t="shared" si="47"/>
        <v>10.01</v>
      </c>
      <c r="U273" s="9">
        <f t="shared" si="48"/>
        <v>217.11690000000002</v>
      </c>
      <c r="V273" s="21"/>
      <c r="X273" s="141"/>
    </row>
    <row r="274" spans="2:29" ht="15" customHeight="1" x14ac:dyDescent="0.25">
      <c r="B274" s="77" t="s">
        <v>319</v>
      </c>
      <c r="C274" s="77">
        <v>91866</v>
      </c>
      <c r="D274" s="77" t="s">
        <v>17</v>
      </c>
      <c r="E274" s="243" t="s">
        <v>320</v>
      </c>
      <c r="F274" s="244"/>
      <c r="G274" s="244"/>
      <c r="H274" s="244"/>
      <c r="I274" s="244"/>
      <c r="J274" s="244"/>
      <c r="K274" s="244"/>
      <c r="L274" s="244"/>
      <c r="M274" s="244"/>
      <c r="N274" s="244"/>
      <c r="O274" s="244"/>
      <c r="P274" s="250"/>
      <c r="Q274" s="77" t="s">
        <v>39</v>
      </c>
      <c r="R274" s="14">
        <v>5</v>
      </c>
      <c r="S274" s="15">
        <v>5.0199999999999996</v>
      </c>
      <c r="T274" s="15">
        <f t="shared" si="47"/>
        <v>6.24</v>
      </c>
      <c r="U274" s="15">
        <f t="shared" si="48"/>
        <v>31.200000000000003</v>
      </c>
      <c r="V274" s="21"/>
      <c r="X274" s="141"/>
    </row>
    <row r="275" spans="2:29" ht="15" customHeight="1" x14ac:dyDescent="0.25">
      <c r="B275" s="92" t="s">
        <v>321</v>
      </c>
      <c r="C275" s="92">
        <v>91867</v>
      </c>
      <c r="D275" s="92" t="s">
        <v>17</v>
      </c>
      <c r="E275" s="200" t="s">
        <v>462</v>
      </c>
      <c r="F275" s="201"/>
      <c r="G275" s="201"/>
      <c r="H275" s="201"/>
      <c r="I275" s="201"/>
      <c r="J275" s="201"/>
      <c r="K275" s="201"/>
      <c r="L275" s="201"/>
      <c r="M275" s="201"/>
      <c r="N275" s="201"/>
      <c r="O275" s="201"/>
      <c r="P275" s="202"/>
      <c r="Q275" s="92" t="s">
        <v>39</v>
      </c>
      <c r="R275" s="76">
        <v>113.35</v>
      </c>
      <c r="S275" s="9">
        <v>6.12</v>
      </c>
      <c r="T275" s="9">
        <f t="shared" si="47"/>
        <v>7.61</v>
      </c>
      <c r="U275" s="9">
        <f t="shared" si="48"/>
        <v>862.59349999999995</v>
      </c>
      <c r="V275" s="56"/>
      <c r="W275" s="56"/>
      <c r="X275" s="141"/>
    </row>
    <row r="276" spans="2:29" s="55" customFormat="1" ht="15" customHeight="1" x14ac:dyDescent="0.25">
      <c r="B276" s="114" t="s">
        <v>322</v>
      </c>
      <c r="C276" s="78">
        <v>91868</v>
      </c>
      <c r="D276" s="78" t="s">
        <v>17</v>
      </c>
      <c r="E276" s="283" t="s">
        <v>463</v>
      </c>
      <c r="F276" s="284"/>
      <c r="G276" s="284"/>
      <c r="H276" s="284"/>
      <c r="I276" s="284"/>
      <c r="J276" s="284"/>
      <c r="K276" s="284"/>
      <c r="L276" s="284"/>
      <c r="M276" s="284"/>
      <c r="N276" s="284"/>
      <c r="O276" s="284"/>
      <c r="P276" s="285"/>
      <c r="Q276" s="78" t="s">
        <v>39</v>
      </c>
      <c r="R276" s="46">
        <v>17.54</v>
      </c>
      <c r="S276" s="47">
        <v>8.39</v>
      </c>
      <c r="T276" s="47">
        <f t="shared" si="47"/>
        <v>10.43</v>
      </c>
      <c r="U276" s="47">
        <f t="shared" si="48"/>
        <v>182.94219999999999</v>
      </c>
      <c r="V276" s="60"/>
      <c r="X276" s="141"/>
      <c r="Y276" s="52"/>
      <c r="Z276" s="142"/>
      <c r="AA276" s="52"/>
      <c r="AB276" s="73"/>
      <c r="AC276" s="74"/>
    </row>
    <row r="277" spans="2:29" s="55" customFormat="1" ht="15" customHeight="1" x14ac:dyDescent="0.25">
      <c r="B277" s="114" t="s">
        <v>323</v>
      </c>
      <c r="C277" s="92">
        <v>93008</v>
      </c>
      <c r="D277" s="92" t="s">
        <v>17</v>
      </c>
      <c r="E277" s="224" t="s">
        <v>464</v>
      </c>
      <c r="F277" s="224"/>
      <c r="G277" s="224"/>
      <c r="H277" s="224"/>
      <c r="I277" s="224"/>
      <c r="J277" s="224"/>
      <c r="K277" s="224"/>
      <c r="L277" s="224"/>
      <c r="M277" s="224"/>
      <c r="N277" s="224"/>
      <c r="O277" s="224"/>
      <c r="P277" s="224"/>
      <c r="Q277" s="92" t="s">
        <v>39</v>
      </c>
      <c r="R277" s="76">
        <v>7.02</v>
      </c>
      <c r="S277" s="9">
        <v>10.16</v>
      </c>
      <c r="T277" s="9">
        <f t="shared" si="47"/>
        <v>12.63</v>
      </c>
      <c r="U277" s="9">
        <f t="shared" si="48"/>
        <v>88.662599999999998</v>
      </c>
      <c r="V277" s="60"/>
      <c r="X277" s="141"/>
      <c r="Y277" s="52"/>
      <c r="Z277" s="142"/>
      <c r="AA277" s="52"/>
      <c r="AB277" s="73"/>
      <c r="AC277" s="74"/>
    </row>
    <row r="278" spans="2:29" s="55" customFormat="1" ht="15" customHeight="1" x14ac:dyDescent="0.25">
      <c r="B278" s="114" t="s">
        <v>324</v>
      </c>
      <c r="C278" s="78">
        <v>93009</v>
      </c>
      <c r="D278" s="78" t="s">
        <v>17</v>
      </c>
      <c r="E278" s="200" t="s">
        <v>465</v>
      </c>
      <c r="F278" s="201"/>
      <c r="G278" s="201"/>
      <c r="H278" s="201"/>
      <c r="I278" s="201"/>
      <c r="J278" s="201"/>
      <c r="K278" s="201"/>
      <c r="L278" s="201"/>
      <c r="M278" s="201"/>
      <c r="N278" s="201"/>
      <c r="O278" s="201"/>
      <c r="P278" s="202"/>
      <c r="Q278" s="78" t="s">
        <v>39</v>
      </c>
      <c r="R278" s="46">
        <v>23.1</v>
      </c>
      <c r="S278" s="47">
        <v>14.69</v>
      </c>
      <c r="T278" s="47">
        <f t="shared" si="47"/>
        <v>18.260000000000002</v>
      </c>
      <c r="U278" s="47">
        <f t="shared" si="48"/>
        <v>421.80600000000004</v>
      </c>
      <c r="V278" s="60"/>
      <c r="X278" s="141"/>
      <c r="Y278" s="52"/>
      <c r="Z278" s="142"/>
      <c r="AA278" s="52"/>
      <c r="AB278" s="73"/>
      <c r="AC278" s="74"/>
    </row>
    <row r="279" spans="2:29" s="55" customFormat="1" ht="15" customHeight="1" x14ac:dyDescent="0.25">
      <c r="B279" s="114" t="s">
        <v>325</v>
      </c>
      <c r="C279" s="92">
        <v>95811</v>
      </c>
      <c r="D279" s="92" t="s">
        <v>17</v>
      </c>
      <c r="E279" s="200" t="s">
        <v>326</v>
      </c>
      <c r="F279" s="201"/>
      <c r="G279" s="201"/>
      <c r="H279" s="201"/>
      <c r="I279" s="201"/>
      <c r="J279" s="201"/>
      <c r="K279" s="201"/>
      <c r="L279" s="201"/>
      <c r="M279" s="201"/>
      <c r="N279" s="201"/>
      <c r="O279" s="201"/>
      <c r="P279" s="202"/>
      <c r="Q279" s="92" t="s">
        <v>23</v>
      </c>
      <c r="R279" s="76">
        <v>5</v>
      </c>
      <c r="S279" s="9">
        <v>10.73</v>
      </c>
      <c r="T279" s="9">
        <f t="shared" si="47"/>
        <v>13.34</v>
      </c>
      <c r="U279" s="9">
        <f t="shared" si="48"/>
        <v>66.7</v>
      </c>
      <c r="V279" s="60"/>
      <c r="X279" s="141"/>
      <c r="Y279" s="52"/>
      <c r="Z279" s="142"/>
      <c r="AA279" s="52"/>
      <c r="AB279" s="73"/>
      <c r="AC279" s="74"/>
    </row>
    <row r="280" spans="2:29" s="55" customFormat="1" ht="15" customHeight="1" x14ac:dyDescent="0.25">
      <c r="B280" s="114" t="s">
        <v>327</v>
      </c>
      <c r="C280" s="92">
        <v>95814</v>
      </c>
      <c r="D280" s="92" t="s">
        <v>17</v>
      </c>
      <c r="E280" s="200" t="s">
        <v>328</v>
      </c>
      <c r="F280" s="201"/>
      <c r="G280" s="201"/>
      <c r="H280" s="201"/>
      <c r="I280" s="201"/>
      <c r="J280" s="201"/>
      <c r="K280" s="201"/>
      <c r="L280" s="201"/>
      <c r="M280" s="201"/>
      <c r="N280" s="201"/>
      <c r="O280" s="201"/>
      <c r="P280" s="202"/>
      <c r="Q280" s="92" t="s">
        <v>23</v>
      </c>
      <c r="R280" s="76">
        <v>10</v>
      </c>
      <c r="S280" s="9">
        <v>13.18</v>
      </c>
      <c r="T280" s="9">
        <f t="shared" si="47"/>
        <v>16.38</v>
      </c>
      <c r="U280" s="9">
        <f t="shared" si="48"/>
        <v>163.79999999999998</v>
      </c>
      <c r="V280" s="60"/>
      <c r="X280" s="140"/>
      <c r="Y280" s="52"/>
      <c r="Z280" s="142"/>
      <c r="AA280" s="52"/>
      <c r="AB280" s="73"/>
      <c r="AC280" s="74"/>
    </row>
    <row r="281" spans="2:29" s="55" customFormat="1" ht="15" customHeight="1" x14ac:dyDescent="0.25">
      <c r="B281" s="114" t="s">
        <v>329</v>
      </c>
      <c r="C281" s="92">
        <v>95817</v>
      </c>
      <c r="D281" s="92" t="s">
        <v>17</v>
      </c>
      <c r="E281" s="200" t="s">
        <v>330</v>
      </c>
      <c r="F281" s="201"/>
      <c r="G281" s="201"/>
      <c r="H281" s="201"/>
      <c r="I281" s="201"/>
      <c r="J281" s="201"/>
      <c r="K281" s="201"/>
      <c r="L281" s="201"/>
      <c r="M281" s="201"/>
      <c r="N281" s="201"/>
      <c r="O281" s="201"/>
      <c r="P281" s="202"/>
      <c r="Q281" s="92" t="s">
        <v>23</v>
      </c>
      <c r="R281" s="76">
        <v>5</v>
      </c>
      <c r="S281" s="9">
        <v>24.87</v>
      </c>
      <c r="T281" s="9">
        <f t="shared" si="47"/>
        <v>30.92</v>
      </c>
      <c r="U281" s="9">
        <f t="shared" si="48"/>
        <v>154.60000000000002</v>
      </c>
      <c r="V281" s="60"/>
      <c r="X281" s="165"/>
      <c r="Y281" s="52"/>
      <c r="Z281" s="142"/>
      <c r="AA281" s="52"/>
      <c r="AB281" s="166"/>
      <c r="AC281" s="74"/>
    </row>
    <row r="282" spans="2:29" s="55" customFormat="1" ht="15" customHeight="1" x14ac:dyDescent="0.25">
      <c r="B282" s="137" t="s">
        <v>510</v>
      </c>
      <c r="C282" s="136">
        <v>91887</v>
      </c>
      <c r="D282" s="136" t="s">
        <v>17</v>
      </c>
      <c r="E282" s="127" t="s">
        <v>564</v>
      </c>
      <c r="F282" s="128"/>
      <c r="G282" s="128"/>
      <c r="H282" s="128"/>
      <c r="I282" s="128"/>
      <c r="J282" s="128"/>
      <c r="K282" s="128"/>
      <c r="L282" s="128"/>
      <c r="M282" s="128"/>
      <c r="N282" s="128"/>
      <c r="O282" s="128"/>
      <c r="P282" s="129"/>
      <c r="Q282" s="136" t="s">
        <v>23</v>
      </c>
      <c r="R282" s="76">
        <v>2</v>
      </c>
      <c r="S282" s="9">
        <v>6.24</v>
      </c>
      <c r="T282" s="54">
        <f t="shared" si="47"/>
        <v>7.76</v>
      </c>
      <c r="U282" s="54">
        <f t="shared" si="48"/>
        <v>15.52</v>
      </c>
      <c r="V282" s="52"/>
      <c r="X282" s="165"/>
      <c r="Y282" s="52"/>
      <c r="Z282" s="142"/>
      <c r="AA282" s="52"/>
      <c r="AB282" s="166"/>
      <c r="AC282" s="74"/>
    </row>
    <row r="283" spans="2:29" s="55" customFormat="1" ht="15" customHeight="1" x14ac:dyDescent="0.25">
      <c r="B283" s="137" t="s">
        <v>511</v>
      </c>
      <c r="C283" s="77">
        <v>93018</v>
      </c>
      <c r="D283" s="77" t="s">
        <v>17</v>
      </c>
      <c r="E283" s="130" t="s">
        <v>335</v>
      </c>
      <c r="F283" s="131"/>
      <c r="G283" s="131"/>
      <c r="H283" s="131"/>
      <c r="I283" s="131"/>
      <c r="J283" s="131"/>
      <c r="K283" s="131"/>
      <c r="L283" s="131"/>
      <c r="M283" s="131"/>
      <c r="N283" s="131"/>
      <c r="O283" s="131"/>
      <c r="P283" s="135"/>
      <c r="Q283" s="77" t="s">
        <v>23</v>
      </c>
      <c r="R283" s="14">
        <v>4</v>
      </c>
      <c r="S283" s="15">
        <v>15.73</v>
      </c>
      <c r="T283" s="54">
        <f t="shared" si="47"/>
        <v>19.55</v>
      </c>
      <c r="U283" s="54">
        <f t="shared" si="48"/>
        <v>78.2</v>
      </c>
      <c r="V283" s="52"/>
      <c r="X283" s="165"/>
      <c r="Y283" s="52"/>
      <c r="Z283" s="142"/>
      <c r="AA283" s="52"/>
      <c r="AB283" s="166"/>
      <c r="AC283" s="74"/>
    </row>
    <row r="284" spans="2:29" s="55" customFormat="1" ht="15" customHeight="1" x14ac:dyDescent="0.25">
      <c r="B284" s="243" t="s">
        <v>421</v>
      </c>
      <c r="C284" s="244"/>
      <c r="D284" s="57"/>
      <c r="E284" s="57"/>
      <c r="F284" s="57"/>
      <c r="G284" s="57"/>
      <c r="H284" s="57"/>
      <c r="I284" s="57"/>
      <c r="J284" s="18"/>
      <c r="K284" s="18" t="s">
        <v>422</v>
      </c>
      <c r="L284" s="225" t="s">
        <v>17</v>
      </c>
      <c r="M284" s="225"/>
      <c r="N284" s="225"/>
      <c r="O284" s="18"/>
      <c r="P284" s="181" t="s">
        <v>423</v>
      </c>
      <c r="Q284" s="256">
        <v>43435</v>
      </c>
      <c r="R284" s="256"/>
      <c r="S284" s="18"/>
      <c r="T284" s="18"/>
      <c r="U284" s="77" t="s">
        <v>425</v>
      </c>
      <c r="V284" s="52"/>
      <c r="X284" s="165"/>
      <c r="Y284" s="52"/>
      <c r="Z284" s="142"/>
      <c r="AA284" s="52"/>
      <c r="AB284" s="166"/>
      <c r="AC284" s="74"/>
    </row>
    <row r="285" spans="2:29" s="55" customFormat="1" ht="15" customHeight="1" x14ac:dyDescent="0.25">
      <c r="B285" s="19"/>
      <c r="C285" s="20"/>
      <c r="D285" s="225" t="s">
        <v>595</v>
      </c>
      <c r="E285" s="225"/>
      <c r="F285" s="225"/>
      <c r="G285" s="225"/>
      <c r="H285" s="225"/>
      <c r="I285" s="225"/>
      <c r="J285" s="20"/>
      <c r="K285" s="20"/>
      <c r="L285" s="225" t="s">
        <v>25</v>
      </c>
      <c r="M285" s="225"/>
      <c r="N285" s="225"/>
      <c r="O285" s="20"/>
      <c r="P285" s="180" t="s">
        <v>594</v>
      </c>
      <c r="Q285" s="182">
        <v>43531</v>
      </c>
      <c r="R285" s="182"/>
      <c r="S285" s="20"/>
      <c r="T285" s="20"/>
      <c r="U285" s="59" t="s">
        <v>590</v>
      </c>
      <c r="V285" s="52"/>
      <c r="X285" s="165"/>
      <c r="Y285" s="52"/>
      <c r="Z285" s="142"/>
      <c r="AA285" s="52"/>
      <c r="AB285" s="166"/>
      <c r="AC285" s="74"/>
    </row>
    <row r="286" spans="2:29" s="55" customFormat="1" ht="15" customHeight="1" x14ac:dyDescent="0.25">
      <c r="B286" s="12"/>
      <c r="C286" s="175"/>
      <c r="D286" s="175"/>
      <c r="E286" s="176"/>
      <c r="F286" s="176"/>
      <c r="G286" s="176"/>
      <c r="H286" s="176"/>
      <c r="I286" s="176"/>
      <c r="J286" s="176"/>
      <c r="K286" s="176"/>
      <c r="L286" s="176"/>
      <c r="M286" s="176"/>
      <c r="N286" s="176"/>
      <c r="O286" s="176"/>
      <c r="P286" s="176"/>
      <c r="Q286" s="175"/>
      <c r="R286" s="177"/>
      <c r="S286" s="178"/>
      <c r="T286" s="178"/>
      <c r="U286" s="178"/>
      <c r="V286" s="52"/>
      <c r="X286" s="165"/>
      <c r="Y286" s="52"/>
      <c r="Z286" s="142"/>
      <c r="AA286" s="52"/>
      <c r="AB286" s="166"/>
      <c r="AC286" s="74"/>
    </row>
    <row r="287" spans="2:29" s="55" customFormat="1" ht="15" customHeight="1" x14ac:dyDescent="0.25">
      <c r="B287" s="12"/>
      <c r="C287" s="175"/>
      <c r="D287" s="175"/>
      <c r="E287" s="176"/>
      <c r="F287" s="176"/>
      <c r="G287" s="176"/>
      <c r="H287" s="176"/>
      <c r="I287" s="176"/>
      <c r="J287" s="176"/>
      <c r="K287" s="176"/>
      <c r="L287" s="176"/>
      <c r="M287" s="176"/>
      <c r="N287" s="176"/>
      <c r="O287" s="176"/>
      <c r="P287" s="176"/>
      <c r="Q287" s="175"/>
      <c r="R287" s="177"/>
      <c r="S287" s="178"/>
      <c r="T287" s="178"/>
      <c r="U287" s="178"/>
      <c r="V287" s="52"/>
      <c r="X287" s="165"/>
      <c r="Y287" s="52"/>
      <c r="Z287" s="142"/>
      <c r="AA287" s="52"/>
      <c r="AB287" s="166"/>
      <c r="AC287" s="74"/>
    </row>
    <row r="288" spans="2:29" s="55" customFormat="1" ht="15" customHeight="1" x14ac:dyDescent="0.25">
      <c r="B288" s="206"/>
      <c r="C288" s="207"/>
      <c r="D288" s="23" t="s">
        <v>0</v>
      </c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4"/>
      <c r="R288" s="25"/>
      <c r="S288" s="23"/>
      <c r="T288" s="23"/>
      <c r="U288" s="26"/>
      <c r="V288" s="52"/>
      <c r="X288" s="165"/>
      <c r="Y288" s="52"/>
      <c r="Z288" s="142"/>
      <c r="AA288" s="52"/>
      <c r="AB288" s="166"/>
      <c r="AC288" s="74"/>
    </row>
    <row r="289" spans="2:29" s="55" customFormat="1" ht="15" customHeight="1" x14ac:dyDescent="0.25">
      <c r="B289" s="208"/>
      <c r="C289" s="209"/>
      <c r="D289" s="27" t="s">
        <v>484</v>
      </c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39" t="s">
        <v>1</v>
      </c>
      <c r="R289" s="29"/>
      <c r="S289" s="27"/>
      <c r="T289" s="162" t="s">
        <v>424</v>
      </c>
      <c r="U289" s="30"/>
      <c r="V289" s="52"/>
      <c r="X289" s="165"/>
      <c r="Y289" s="52"/>
      <c r="Z289" s="142"/>
      <c r="AA289" s="52"/>
      <c r="AB289" s="166"/>
      <c r="AC289" s="74"/>
    </row>
    <row r="290" spans="2:29" s="55" customFormat="1" ht="15" customHeight="1" x14ac:dyDescent="0.25">
      <c r="B290" s="208"/>
      <c r="C290" s="209"/>
      <c r="D290" s="27" t="s">
        <v>3</v>
      </c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39" t="s">
        <v>2</v>
      </c>
      <c r="R290" s="29"/>
      <c r="S290" s="27"/>
      <c r="T290" s="58">
        <v>0.24310000000000001</v>
      </c>
      <c r="U290" s="30"/>
      <c r="V290" s="52"/>
      <c r="X290" s="165"/>
      <c r="Y290" s="52"/>
      <c r="Z290" s="142"/>
      <c r="AA290" s="52"/>
      <c r="AB290" s="166"/>
      <c r="AC290" s="74"/>
    </row>
    <row r="291" spans="2:29" s="55" customFormat="1" ht="15" customHeight="1" x14ac:dyDescent="0.25">
      <c r="B291" s="210"/>
      <c r="C291" s="211"/>
      <c r="D291" s="27" t="s">
        <v>4</v>
      </c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35"/>
      <c r="Q291" s="36"/>
      <c r="R291" s="37"/>
      <c r="S291" s="35"/>
      <c r="T291" s="35"/>
      <c r="U291" s="38"/>
      <c r="V291" s="52"/>
      <c r="X291" s="165"/>
      <c r="Y291" s="52"/>
      <c r="Z291" s="142"/>
      <c r="AA291" s="52"/>
      <c r="AB291" s="166"/>
      <c r="AC291" s="74"/>
    </row>
    <row r="292" spans="2:29" s="55" customFormat="1" ht="15" customHeight="1" x14ac:dyDescent="0.25">
      <c r="B292" s="185" t="s">
        <v>6</v>
      </c>
      <c r="C292" s="185" t="s">
        <v>7</v>
      </c>
      <c r="D292" s="185" t="s">
        <v>8</v>
      </c>
      <c r="E292" s="185" t="s">
        <v>9</v>
      </c>
      <c r="F292" s="185"/>
      <c r="G292" s="185"/>
      <c r="H292" s="185"/>
      <c r="I292" s="185"/>
      <c r="J292" s="185"/>
      <c r="K292" s="185"/>
      <c r="L292" s="185"/>
      <c r="M292" s="185"/>
      <c r="N292" s="185"/>
      <c r="O292" s="185"/>
      <c r="P292" s="185"/>
      <c r="Q292" s="185" t="s">
        <v>10</v>
      </c>
      <c r="R292" s="184" t="s">
        <v>11</v>
      </c>
      <c r="S292" s="230" t="s">
        <v>12</v>
      </c>
      <c r="T292" s="230" t="s">
        <v>13</v>
      </c>
      <c r="U292" s="185" t="s">
        <v>14</v>
      </c>
      <c r="V292" s="52"/>
      <c r="X292" s="165"/>
      <c r="Y292" s="52"/>
      <c r="Z292" s="142"/>
      <c r="AA292" s="52"/>
      <c r="AB292" s="166"/>
      <c r="AC292" s="74"/>
    </row>
    <row r="293" spans="2:29" s="55" customFormat="1" ht="15" customHeight="1" x14ac:dyDescent="0.25">
      <c r="B293" s="185"/>
      <c r="C293" s="185"/>
      <c r="D293" s="185"/>
      <c r="E293" s="185"/>
      <c r="F293" s="185"/>
      <c r="G293" s="185"/>
      <c r="H293" s="185"/>
      <c r="I293" s="185"/>
      <c r="J293" s="185"/>
      <c r="K293" s="185"/>
      <c r="L293" s="185"/>
      <c r="M293" s="185"/>
      <c r="N293" s="185"/>
      <c r="O293" s="185"/>
      <c r="P293" s="185"/>
      <c r="Q293" s="185"/>
      <c r="R293" s="184"/>
      <c r="S293" s="230"/>
      <c r="T293" s="230"/>
      <c r="U293" s="185"/>
      <c r="V293" s="52"/>
      <c r="X293" s="165"/>
      <c r="Y293" s="52"/>
      <c r="Z293" s="142"/>
      <c r="AA293" s="52"/>
      <c r="AB293" s="166"/>
      <c r="AC293" s="74"/>
    </row>
    <row r="294" spans="2:29" s="52" customFormat="1" ht="15" customHeight="1" x14ac:dyDescent="0.25">
      <c r="B294" s="137" t="s">
        <v>512</v>
      </c>
      <c r="C294" s="136">
        <v>91874</v>
      </c>
      <c r="D294" s="136" t="s">
        <v>17</v>
      </c>
      <c r="E294" s="130" t="s">
        <v>336</v>
      </c>
      <c r="F294" s="131"/>
      <c r="G294" s="131"/>
      <c r="H294" s="131"/>
      <c r="I294" s="131"/>
      <c r="J294" s="131"/>
      <c r="K294" s="131"/>
      <c r="L294" s="131"/>
      <c r="M294" s="131"/>
      <c r="N294" s="131"/>
      <c r="O294" s="131"/>
      <c r="P294" s="135"/>
      <c r="Q294" s="136" t="s">
        <v>23</v>
      </c>
      <c r="R294" s="76">
        <v>2</v>
      </c>
      <c r="S294" s="9">
        <v>3.47</v>
      </c>
      <c r="T294" s="54">
        <f>ROUND(S294*(1+$T$4),2)</f>
        <v>4.3099999999999996</v>
      </c>
      <c r="U294" s="54">
        <f>R294*T294</f>
        <v>8.6199999999999992</v>
      </c>
      <c r="V294" s="60"/>
      <c r="X294" s="141"/>
      <c r="Z294" s="142"/>
      <c r="AB294" s="73"/>
      <c r="AC294" s="73"/>
    </row>
    <row r="295" spans="2:29" s="52" customFormat="1" ht="15" customHeight="1" x14ac:dyDescent="0.25">
      <c r="B295" s="137" t="s">
        <v>513</v>
      </c>
      <c r="C295" s="136">
        <v>91875</v>
      </c>
      <c r="D295" s="112" t="s">
        <v>17</v>
      </c>
      <c r="E295" s="127" t="s">
        <v>337</v>
      </c>
      <c r="F295" s="128"/>
      <c r="G295" s="128"/>
      <c r="H295" s="128"/>
      <c r="I295" s="128"/>
      <c r="J295" s="128"/>
      <c r="K295" s="128"/>
      <c r="L295" s="128"/>
      <c r="M295" s="128"/>
      <c r="N295" s="128"/>
      <c r="O295" s="128"/>
      <c r="P295" s="129"/>
      <c r="Q295" s="126" t="s">
        <v>23</v>
      </c>
      <c r="R295" s="76">
        <v>18</v>
      </c>
      <c r="S295" s="9">
        <v>4.59</v>
      </c>
      <c r="T295" s="54">
        <f t="shared" ref="T295:T299" si="49">ROUND(S295*(1+$T$4),2)</f>
        <v>5.71</v>
      </c>
      <c r="U295" s="54">
        <f t="shared" ref="U295:U299" si="50">R295*T295</f>
        <v>102.78</v>
      </c>
      <c r="V295" s="60"/>
      <c r="X295" s="141"/>
      <c r="Z295" s="142"/>
      <c r="AB295" s="73"/>
      <c r="AC295" s="73"/>
    </row>
    <row r="296" spans="2:29" s="52" customFormat="1" ht="15" customHeight="1" x14ac:dyDescent="0.25">
      <c r="B296" s="137" t="s">
        <v>331</v>
      </c>
      <c r="C296" s="136">
        <v>91876</v>
      </c>
      <c r="D296" s="136" t="s">
        <v>17</v>
      </c>
      <c r="E296" s="215" t="s">
        <v>338</v>
      </c>
      <c r="F296" s="216"/>
      <c r="G296" s="216"/>
      <c r="H296" s="216"/>
      <c r="I296" s="216"/>
      <c r="J296" s="216"/>
      <c r="K296" s="216"/>
      <c r="L296" s="216"/>
      <c r="M296" s="216"/>
      <c r="N296" s="216"/>
      <c r="O296" s="216"/>
      <c r="P296" s="217"/>
      <c r="Q296" s="136" t="s">
        <v>23</v>
      </c>
      <c r="R296" s="76">
        <v>4</v>
      </c>
      <c r="S296" s="9">
        <v>6.04</v>
      </c>
      <c r="T296" s="54">
        <f t="shared" si="49"/>
        <v>7.51</v>
      </c>
      <c r="U296" s="54">
        <f t="shared" si="50"/>
        <v>30.04</v>
      </c>
      <c r="V296" s="60"/>
      <c r="X296" s="141"/>
      <c r="Z296" s="142"/>
      <c r="AB296" s="73"/>
      <c r="AC296" s="73"/>
    </row>
    <row r="297" spans="2:29" s="52" customFormat="1" ht="15" customHeight="1" x14ac:dyDescent="0.25">
      <c r="B297" s="137" t="s">
        <v>332</v>
      </c>
      <c r="C297" s="136">
        <v>93013</v>
      </c>
      <c r="D297" s="136" t="s">
        <v>17</v>
      </c>
      <c r="E297" s="215" t="s">
        <v>339</v>
      </c>
      <c r="F297" s="216"/>
      <c r="G297" s="216"/>
      <c r="H297" s="216"/>
      <c r="I297" s="216"/>
      <c r="J297" s="216"/>
      <c r="K297" s="216"/>
      <c r="L297" s="216"/>
      <c r="M297" s="216"/>
      <c r="N297" s="216"/>
      <c r="O297" s="216"/>
      <c r="P297" s="217"/>
      <c r="Q297" s="136" t="s">
        <v>23</v>
      </c>
      <c r="R297" s="76">
        <v>5</v>
      </c>
      <c r="S297" s="9">
        <v>10.32</v>
      </c>
      <c r="T297" s="54">
        <f t="shared" si="49"/>
        <v>12.83</v>
      </c>
      <c r="U297" s="54">
        <f t="shared" si="50"/>
        <v>64.150000000000006</v>
      </c>
      <c r="V297" s="60"/>
      <c r="X297" s="141"/>
      <c r="Z297" s="142"/>
      <c r="AB297" s="73"/>
      <c r="AC297" s="73"/>
    </row>
    <row r="298" spans="2:29" ht="15" customHeight="1" x14ac:dyDescent="0.25">
      <c r="B298" s="137" t="s">
        <v>333</v>
      </c>
      <c r="C298" s="136">
        <v>91941</v>
      </c>
      <c r="D298" s="136" t="s">
        <v>17</v>
      </c>
      <c r="E298" s="215" t="s">
        <v>340</v>
      </c>
      <c r="F298" s="216"/>
      <c r="G298" s="216"/>
      <c r="H298" s="216"/>
      <c r="I298" s="216"/>
      <c r="J298" s="216"/>
      <c r="K298" s="216"/>
      <c r="L298" s="216"/>
      <c r="M298" s="216"/>
      <c r="N298" s="216"/>
      <c r="O298" s="216"/>
      <c r="P298" s="217"/>
      <c r="Q298" s="136" t="s">
        <v>23</v>
      </c>
      <c r="R298" s="76">
        <v>16</v>
      </c>
      <c r="S298" s="9">
        <v>7.05</v>
      </c>
      <c r="T298" s="54">
        <f t="shared" si="49"/>
        <v>8.76</v>
      </c>
      <c r="U298" s="54">
        <f t="shared" si="50"/>
        <v>140.16</v>
      </c>
      <c r="V298" s="21"/>
      <c r="X298" s="141"/>
      <c r="Z298" s="142">
        <v>2875.17</v>
      </c>
    </row>
    <row r="299" spans="2:29" ht="15" customHeight="1" x14ac:dyDescent="0.25">
      <c r="B299" s="137" t="s">
        <v>334</v>
      </c>
      <c r="C299" s="136">
        <v>91937</v>
      </c>
      <c r="D299" s="136" t="s">
        <v>17</v>
      </c>
      <c r="E299" s="215" t="s">
        <v>341</v>
      </c>
      <c r="F299" s="216"/>
      <c r="G299" s="216"/>
      <c r="H299" s="216"/>
      <c r="I299" s="216"/>
      <c r="J299" s="216"/>
      <c r="K299" s="216"/>
      <c r="L299" s="216"/>
      <c r="M299" s="216"/>
      <c r="N299" s="216"/>
      <c r="O299" s="216"/>
      <c r="P299" s="217"/>
      <c r="Q299" s="136" t="s">
        <v>23</v>
      </c>
      <c r="R299" s="76">
        <v>9</v>
      </c>
      <c r="S299" s="9">
        <v>7.91</v>
      </c>
      <c r="T299" s="54">
        <f t="shared" si="49"/>
        <v>9.83</v>
      </c>
      <c r="U299" s="54">
        <f t="shared" si="50"/>
        <v>88.47</v>
      </c>
      <c r="V299" s="21"/>
      <c r="X299" s="141"/>
    </row>
    <row r="300" spans="2:29" ht="15" customHeight="1" x14ac:dyDescent="0.25">
      <c r="B300" s="82" t="s">
        <v>342</v>
      </c>
      <c r="C300" s="82"/>
      <c r="D300" s="82"/>
      <c r="E300" s="203" t="s">
        <v>343</v>
      </c>
      <c r="F300" s="203"/>
      <c r="G300" s="203"/>
      <c r="H300" s="203"/>
      <c r="I300" s="203"/>
      <c r="J300" s="203"/>
      <c r="K300" s="203"/>
      <c r="L300" s="203"/>
      <c r="M300" s="203"/>
      <c r="N300" s="203"/>
      <c r="O300" s="203"/>
      <c r="P300" s="203"/>
      <c r="Q300" s="82"/>
      <c r="R300" s="48"/>
      <c r="S300" s="49"/>
      <c r="T300" s="49" t="s">
        <v>593</v>
      </c>
      <c r="U300" s="49">
        <f>SUM(U301:U305)</f>
        <v>6586.8206</v>
      </c>
      <c r="V300" s="21"/>
      <c r="X300" s="141">
        <f>U300</f>
        <v>6586.8206</v>
      </c>
    </row>
    <row r="301" spans="2:29" ht="15" customHeight="1" x14ac:dyDescent="0.25">
      <c r="B301" s="92" t="s">
        <v>344</v>
      </c>
      <c r="C301" s="92">
        <v>91926</v>
      </c>
      <c r="D301" s="92" t="s">
        <v>17</v>
      </c>
      <c r="E301" s="200" t="s">
        <v>345</v>
      </c>
      <c r="F301" s="201"/>
      <c r="G301" s="201"/>
      <c r="H301" s="201"/>
      <c r="I301" s="201"/>
      <c r="J301" s="201"/>
      <c r="K301" s="201"/>
      <c r="L301" s="201"/>
      <c r="M301" s="201"/>
      <c r="N301" s="201"/>
      <c r="O301" s="201"/>
      <c r="P301" s="202"/>
      <c r="Q301" s="92" t="s">
        <v>39</v>
      </c>
      <c r="R301" s="76">
        <v>519.26</v>
      </c>
      <c r="S301" s="9">
        <v>2.2799999999999998</v>
      </c>
      <c r="T301" s="9">
        <f>ROUND(S301*(1+$T$4),2)</f>
        <v>2.83</v>
      </c>
      <c r="U301" s="9">
        <f>R301*T301</f>
        <v>1469.5057999999999</v>
      </c>
      <c r="V301" s="21"/>
      <c r="X301" s="141"/>
    </row>
    <row r="302" spans="2:29" ht="15" customHeight="1" x14ac:dyDescent="0.25">
      <c r="B302" s="92" t="s">
        <v>346</v>
      </c>
      <c r="C302" s="92">
        <v>91928</v>
      </c>
      <c r="D302" s="92" t="s">
        <v>17</v>
      </c>
      <c r="E302" s="200" t="s">
        <v>347</v>
      </c>
      <c r="F302" s="201"/>
      <c r="G302" s="201"/>
      <c r="H302" s="201"/>
      <c r="I302" s="201"/>
      <c r="J302" s="201"/>
      <c r="K302" s="201"/>
      <c r="L302" s="201"/>
      <c r="M302" s="201"/>
      <c r="N302" s="201"/>
      <c r="O302" s="201"/>
      <c r="P302" s="202"/>
      <c r="Q302" s="92" t="s">
        <v>39</v>
      </c>
      <c r="R302" s="76">
        <v>179.61</v>
      </c>
      <c r="S302" s="9">
        <v>3.6</v>
      </c>
      <c r="T302" s="9">
        <f>ROUND(S302*(1+$T$4),2)</f>
        <v>4.4800000000000004</v>
      </c>
      <c r="U302" s="9">
        <f>R302*T302</f>
        <v>804.65280000000018</v>
      </c>
      <c r="V302" s="21"/>
      <c r="X302" s="141"/>
    </row>
    <row r="303" spans="2:29" ht="15" customHeight="1" x14ac:dyDescent="0.25">
      <c r="B303" s="92" t="s">
        <v>348</v>
      </c>
      <c r="C303" s="92">
        <v>91930</v>
      </c>
      <c r="D303" s="92" t="s">
        <v>17</v>
      </c>
      <c r="E303" s="200" t="s">
        <v>349</v>
      </c>
      <c r="F303" s="201"/>
      <c r="G303" s="201"/>
      <c r="H303" s="201"/>
      <c r="I303" s="201"/>
      <c r="J303" s="201"/>
      <c r="K303" s="201"/>
      <c r="L303" s="201"/>
      <c r="M303" s="201"/>
      <c r="N303" s="201"/>
      <c r="O303" s="201"/>
      <c r="P303" s="202"/>
      <c r="Q303" s="92" t="s">
        <v>39</v>
      </c>
      <c r="R303" s="76">
        <v>99.42</v>
      </c>
      <c r="S303" s="9">
        <v>4.91</v>
      </c>
      <c r="T303" s="9">
        <f>ROUND(S303*(1+$T$4),2)</f>
        <v>6.1</v>
      </c>
      <c r="U303" s="9">
        <f>R303*T303</f>
        <v>606.46199999999999</v>
      </c>
      <c r="V303" s="21"/>
      <c r="X303" s="141"/>
    </row>
    <row r="304" spans="2:29" ht="15" customHeight="1" x14ac:dyDescent="0.25">
      <c r="B304" s="136" t="s">
        <v>535</v>
      </c>
      <c r="C304" s="136">
        <v>91932</v>
      </c>
      <c r="D304" s="136" t="s">
        <v>17</v>
      </c>
      <c r="E304" s="200" t="s">
        <v>537</v>
      </c>
      <c r="F304" s="201"/>
      <c r="G304" s="201"/>
      <c r="H304" s="201"/>
      <c r="I304" s="201"/>
      <c r="J304" s="201"/>
      <c r="K304" s="201"/>
      <c r="L304" s="201"/>
      <c r="M304" s="201"/>
      <c r="N304" s="201"/>
      <c r="O304" s="201"/>
      <c r="P304" s="202"/>
      <c r="Q304" s="136" t="s">
        <v>39</v>
      </c>
      <c r="R304" s="76">
        <v>100</v>
      </c>
      <c r="S304" s="9">
        <v>7.96</v>
      </c>
      <c r="T304" s="9">
        <f t="shared" ref="T304:T305" si="51">ROUND(S304*(1+$T$4),2)</f>
        <v>9.9</v>
      </c>
      <c r="U304" s="9">
        <f t="shared" ref="U304:U305" si="52">R304*T304</f>
        <v>990</v>
      </c>
      <c r="V304" s="21"/>
      <c r="X304" s="141"/>
    </row>
    <row r="305" spans="2:24" ht="15" customHeight="1" x14ac:dyDescent="0.25">
      <c r="B305" s="136" t="s">
        <v>536</v>
      </c>
      <c r="C305" s="136">
        <v>91934</v>
      </c>
      <c r="D305" s="136" t="s">
        <v>17</v>
      </c>
      <c r="E305" s="200" t="s">
        <v>538</v>
      </c>
      <c r="F305" s="201"/>
      <c r="G305" s="201"/>
      <c r="H305" s="201"/>
      <c r="I305" s="201"/>
      <c r="J305" s="201"/>
      <c r="K305" s="201"/>
      <c r="L305" s="201"/>
      <c r="M305" s="201"/>
      <c r="N305" s="201"/>
      <c r="O305" s="201"/>
      <c r="P305" s="202"/>
      <c r="Q305" s="136" t="s">
        <v>39</v>
      </c>
      <c r="R305" s="76">
        <v>180</v>
      </c>
      <c r="S305" s="9">
        <v>12.14</v>
      </c>
      <c r="T305" s="9">
        <f t="shared" si="51"/>
        <v>15.09</v>
      </c>
      <c r="U305" s="9">
        <f t="shared" si="52"/>
        <v>2716.2</v>
      </c>
      <c r="V305" s="21"/>
      <c r="X305" s="141"/>
    </row>
    <row r="306" spans="2:24" ht="15" customHeight="1" x14ac:dyDescent="0.25">
      <c r="B306" s="82" t="s">
        <v>350</v>
      </c>
      <c r="C306" s="82"/>
      <c r="D306" s="82"/>
      <c r="E306" s="203" t="s">
        <v>351</v>
      </c>
      <c r="F306" s="203"/>
      <c r="G306" s="203"/>
      <c r="H306" s="203"/>
      <c r="I306" s="203"/>
      <c r="J306" s="203"/>
      <c r="K306" s="203"/>
      <c r="L306" s="203"/>
      <c r="M306" s="203"/>
      <c r="N306" s="203"/>
      <c r="O306" s="203"/>
      <c r="P306" s="203"/>
      <c r="Q306" s="82"/>
      <c r="R306" s="48"/>
      <c r="S306" s="49"/>
      <c r="T306" s="49" t="s">
        <v>593</v>
      </c>
      <c r="U306" s="49">
        <f>SUM(U307:U315)</f>
        <v>5577.15</v>
      </c>
      <c r="V306" s="21"/>
      <c r="X306" s="141">
        <f>U306</f>
        <v>5577.15</v>
      </c>
    </row>
    <row r="307" spans="2:24" ht="15" customHeight="1" x14ac:dyDescent="0.25">
      <c r="B307" s="92" t="s">
        <v>352</v>
      </c>
      <c r="C307" s="92">
        <v>91996</v>
      </c>
      <c r="D307" s="92" t="s">
        <v>17</v>
      </c>
      <c r="E307" s="200" t="s">
        <v>353</v>
      </c>
      <c r="F307" s="201"/>
      <c r="G307" s="201"/>
      <c r="H307" s="201"/>
      <c r="I307" s="201"/>
      <c r="J307" s="201"/>
      <c r="K307" s="201"/>
      <c r="L307" s="201"/>
      <c r="M307" s="201"/>
      <c r="N307" s="201"/>
      <c r="O307" s="201"/>
      <c r="P307" s="202"/>
      <c r="Q307" s="92" t="s">
        <v>23</v>
      </c>
      <c r="R307" s="76">
        <v>2</v>
      </c>
      <c r="S307" s="9">
        <v>21.79</v>
      </c>
      <c r="T307" s="9">
        <f>ROUND(S307*(1+$T$4),2)</f>
        <v>27.09</v>
      </c>
      <c r="U307" s="9">
        <f>R307*T307</f>
        <v>54.18</v>
      </c>
      <c r="V307" s="21"/>
      <c r="X307" s="141"/>
    </row>
    <row r="308" spans="2:24" ht="15" customHeight="1" x14ac:dyDescent="0.25">
      <c r="B308" s="92" t="s">
        <v>354</v>
      </c>
      <c r="C308" s="92">
        <v>91997</v>
      </c>
      <c r="D308" s="92" t="s">
        <v>17</v>
      </c>
      <c r="E308" s="224" t="s">
        <v>355</v>
      </c>
      <c r="F308" s="224"/>
      <c r="G308" s="224"/>
      <c r="H308" s="224"/>
      <c r="I308" s="224"/>
      <c r="J308" s="224"/>
      <c r="K308" s="224"/>
      <c r="L308" s="224"/>
      <c r="M308" s="224"/>
      <c r="N308" s="224"/>
      <c r="O308" s="224"/>
      <c r="P308" s="224"/>
      <c r="Q308" s="92" t="s">
        <v>23</v>
      </c>
      <c r="R308" s="76">
        <v>1</v>
      </c>
      <c r="S308" s="9">
        <v>23.28</v>
      </c>
      <c r="T308" s="9">
        <f>ROUND(S308*(1+$T$4),2)</f>
        <v>28.94</v>
      </c>
      <c r="U308" s="9">
        <f>R308*T308</f>
        <v>28.94</v>
      </c>
      <c r="V308" s="21"/>
      <c r="X308" s="141"/>
    </row>
    <row r="309" spans="2:24" ht="15" customHeight="1" x14ac:dyDescent="0.25">
      <c r="B309" s="78" t="s">
        <v>356</v>
      </c>
      <c r="C309" s="78">
        <v>91953</v>
      </c>
      <c r="D309" s="78" t="s">
        <v>17</v>
      </c>
      <c r="E309" s="283" t="s">
        <v>357</v>
      </c>
      <c r="F309" s="284"/>
      <c r="G309" s="284"/>
      <c r="H309" s="284"/>
      <c r="I309" s="284"/>
      <c r="J309" s="284"/>
      <c r="K309" s="284"/>
      <c r="L309" s="284"/>
      <c r="M309" s="284"/>
      <c r="N309" s="284"/>
      <c r="O309" s="284"/>
      <c r="P309" s="285"/>
      <c r="Q309" s="78" t="s">
        <v>23</v>
      </c>
      <c r="R309" s="46">
        <v>1</v>
      </c>
      <c r="S309" s="47">
        <v>18.190000000000001</v>
      </c>
      <c r="T309" s="47">
        <f>ROUND(S309*(1+$T$4),2)</f>
        <v>22.61</v>
      </c>
      <c r="U309" s="47">
        <f>R309*T309</f>
        <v>22.61</v>
      </c>
      <c r="V309" s="10"/>
      <c r="X309" s="141"/>
    </row>
    <row r="310" spans="2:24" ht="15" customHeight="1" x14ac:dyDescent="0.25">
      <c r="B310" s="186" t="s">
        <v>358</v>
      </c>
      <c r="C310" s="186">
        <v>92023</v>
      </c>
      <c r="D310" s="186" t="s">
        <v>17</v>
      </c>
      <c r="E310" s="191" t="s">
        <v>359</v>
      </c>
      <c r="F310" s="192"/>
      <c r="G310" s="192"/>
      <c r="H310" s="192"/>
      <c r="I310" s="192"/>
      <c r="J310" s="192"/>
      <c r="K310" s="192"/>
      <c r="L310" s="192"/>
      <c r="M310" s="192"/>
      <c r="N310" s="192"/>
      <c r="O310" s="192"/>
      <c r="P310" s="193"/>
      <c r="Q310" s="186" t="s">
        <v>23</v>
      </c>
      <c r="R310" s="189">
        <v>2</v>
      </c>
      <c r="S310" s="197">
        <v>32.31</v>
      </c>
      <c r="T310" s="197">
        <f>ROUND(S310*(1+$T$4),2)</f>
        <v>40.159999999999997</v>
      </c>
      <c r="U310" s="197">
        <f>R310*T310</f>
        <v>80.319999999999993</v>
      </c>
      <c r="V310" s="10"/>
      <c r="X310" s="141"/>
    </row>
    <row r="311" spans="2:24" ht="15" customHeight="1" x14ac:dyDescent="0.25">
      <c r="B311" s="187"/>
      <c r="C311" s="187"/>
      <c r="D311" s="187"/>
      <c r="E311" s="194"/>
      <c r="F311" s="195"/>
      <c r="G311" s="195"/>
      <c r="H311" s="195"/>
      <c r="I311" s="195"/>
      <c r="J311" s="195"/>
      <c r="K311" s="195"/>
      <c r="L311" s="195"/>
      <c r="M311" s="195"/>
      <c r="N311" s="195"/>
      <c r="O311" s="195"/>
      <c r="P311" s="196"/>
      <c r="Q311" s="187"/>
      <c r="R311" s="190"/>
      <c r="S311" s="198"/>
      <c r="T311" s="198"/>
      <c r="U311" s="198"/>
      <c r="V311" s="10"/>
      <c r="X311" s="141"/>
    </row>
    <row r="312" spans="2:24" ht="15" customHeight="1" x14ac:dyDescent="0.25">
      <c r="B312" s="92" t="s">
        <v>360</v>
      </c>
      <c r="C312" s="92" t="s">
        <v>361</v>
      </c>
      <c r="D312" s="92" t="s">
        <v>25</v>
      </c>
      <c r="E312" s="200" t="s">
        <v>362</v>
      </c>
      <c r="F312" s="201"/>
      <c r="G312" s="201"/>
      <c r="H312" s="201"/>
      <c r="I312" s="201"/>
      <c r="J312" s="201"/>
      <c r="K312" s="201"/>
      <c r="L312" s="201"/>
      <c r="M312" s="201"/>
      <c r="N312" s="201"/>
      <c r="O312" s="201"/>
      <c r="P312" s="202"/>
      <c r="Q312" s="92" t="s">
        <v>23</v>
      </c>
      <c r="R312" s="76">
        <v>8</v>
      </c>
      <c r="S312" s="9">
        <v>5.37</v>
      </c>
      <c r="T312" s="9">
        <f>ROUND(S312*(1+$T$4),2)</f>
        <v>6.68</v>
      </c>
      <c r="U312" s="9">
        <f>R312*T312</f>
        <v>53.44</v>
      </c>
      <c r="V312" s="10"/>
      <c r="X312" s="141"/>
    </row>
    <row r="313" spans="2:24" ht="15" customHeight="1" x14ac:dyDescent="0.25">
      <c r="B313" s="92" t="s">
        <v>363</v>
      </c>
      <c r="C313" s="92">
        <v>97586</v>
      </c>
      <c r="D313" s="92" t="s">
        <v>17</v>
      </c>
      <c r="E313" s="200" t="s">
        <v>514</v>
      </c>
      <c r="F313" s="201"/>
      <c r="G313" s="201"/>
      <c r="H313" s="201"/>
      <c r="I313" s="201"/>
      <c r="J313" s="201"/>
      <c r="K313" s="201"/>
      <c r="L313" s="201"/>
      <c r="M313" s="201"/>
      <c r="N313" s="201"/>
      <c r="O313" s="201"/>
      <c r="P313" s="202"/>
      <c r="Q313" s="92" t="s">
        <v>23</v>
      </c>
      <c r="R313" s="76">
        <v>9</v>
      </c>
      <c r="S313" s="9">
        <v>72.349999999999994</v>
      </c>
      <c r="T313" s="9">
        <f>ROUND(S313*(1+$T$4),2)</f>
        <v>89.94</v>
      </c>
      <c r="U313" s="9">
        <f>R313*T313</f>
        <v>809.46</v>
      </c>
      <c r="V313" s="10"/>
      <c r="X313" s="141"/>
    </row>
    <row r="314" spans="2:24" ht="15" customHeight="1" x14ac:dyDescent="0.25">
      <c r="B314" s="276" t="s">
        <v>364</v>
      </c>
      <c r="C314" s="276">
        <v>97601</v>
      </c>
      <c r="D314" s="276" t="s">
        <v>17</v>
      </c>
      <c r="E314" s="257" t="s">
        <v>565</v>
      </c>
      <c r="F314" s="258"/>
      <c r="G314" s="258"/>
      <c r="H314" s="258"/>
      <c r="I314" s="258"/>
      <c r="J314" s="258"/>
      <c r="K314" s="258"/>
      <c r="L314" s="258"/>
      <c r="M314" s="258"/>
      <c r="N314" s="258"/>
      <c r="O314" s="258"/>
      <c r="P314" s="259"/>
      <c r="Q314" s="276" t="s">
        <v>23</v>
      </c>
      <c r="R314" s="263">
        <v>20</v>
      </c>
      <c r="S314" s="253">
        <v>182.13</v>
      </c>
      <c r="T314" s="253">
        <f>ROUND(S314*(1+$T$4),2)</f>
        <v>226.41</v>
      </c>
      <c r="U314" s="253">
        <f>R314*T314</f>
        <v>4528.2</v>
      </c>
      <c r="V314" s="10"/>
      <c r="X314" s="141"/>
    </row>
    <row r="315" spans="2:24" ht="15" customHeight="1" x14ac:dyDescent="0.25">
      <c r="B315" s="277"/>
      <c r="C315" s="277"/>
      <c r="D315" s="277"/>
      <c r="E315" s="260"/>
      <c r="F315" s="261"/>
      <c r="G315" s="261"/>
      <c r="H315" s="261"/>
      <c r="I315" s="261"/>
      <c r="J315" s="261"/>
      <c r="K315" s="261"/>
      <c r="L315" s="261"/>
      <c r="M315" s="261"/>
      <c r="N315" s="261"/>
      <c r="O315" s="261"/>
      <c r="P315" s="262"/>
      <c r="Q315" s="277"/>
      <c r="R315" s="264"/>
      <c r="S315" s="254"/>
      <c r="T315" s="254"/>
      <c r="U315" s="254"/>
      <c r="V315" s="10"/>
      <c r="X315" s="141"/>
    </row>
    <row r="316" spans="2:24" ht="15" customHeight="1" x14ac:dyDescent="0.25">
      <c r="B316" s="146">
        <v>18</v>
      </c>
      <c r="C316" s="139"/>
      <c r="D316" s="139"/>
      <c r="E316" s="245" t="s">
        <v>539</v>
      </c>
      <c r="F316" s="246"/>
      <c r="G316" s="246"/>
      <c r="H316" s="246"/>
      <c r="I316" s="246"/>
      <c r="J316" s="246"/>
      <c r="K316" s="246"/>
      <c r="L316" s="246"/>
      <c r="M316" s="246"/>
      <c r="N316" s="246"/>
      <c r="O316" s="246"/>
      <c r="P316" s="247"/>
      <c r="Q316" s="139"/>
      <c r="R316" s="139"/>
      <c r="S316" s="139"/>
      <c r="T316" s="49" t="s">
        <v>593</v>
      </c>
      <c r="U316" s="145">
        <f>SUM(U317:U324)+SUM(U335:U339)</f>
        <v>14460.242</v>
      </c>
      <c r="V316" s="10"/>
      <c r="X316" s="141">
        <f>U316</f>
        <v>14460.242</v>
      </c>
    </row>
    <row r="317" spans="2:24" ht="15" customHeight="1" x14ac:dyDescent="0.25">
      <c r="B317" s="242" t="s">
        <v>365</v>
      </c>
      <c r="C317" s="242" t="s">
        <v>366</v>
      </c>
      <c r="D317" s="242" t="s">
        <v>25</v>
      </c>
      <c r="E317" s="248" t="s">
        <v>566</v>
      </c>
      <c r="F317" s="248"/>
      <c r="G317" s="248"/>
      <c r="H317" s="248"/>
      <c r="I317" s="248"/>
      <c r="J317" s="248"/>
      <c r="K317" s="248"/>
      <c r="L317" s="248"/>
      <c r="M317" s="248"/>
      <c r="N317" s="248"/>
      <c r="O317" s="248"/>
      <c r="P317" s="248"/>
      <c r="Q317" s="242" t="s">
        <v>23</v>
      </c>
      <c r="R317" s="255">
        <v>6</v>
      </c>
      <c r="S317" s="199">
        <v>744.58</v>
      </c>
      <c r="T317" s="199">
        <f>ROUND(S317*(1+$T$4),2)</f>
        <v>925.59</v>
      </c>
      <c r="U317" s="199">
        <f>R317*T317</f>
        <v>5553.54</v>
      </c>
      <c r="V317" s="10"/>
      <c r="X317" s="141"/>
    </row>
    <row r="318" spans="2:24" ht="15" customHeight="1" x14ac:dyDescent="0.25">
      <c r="B318" s="242"/>
      <c r="C318" s="242"/>
      <c r="D318" s="242"/>
      <c r="E318" s="248"/>
      <c r="F318" s="248"/>
      <c r="G318" s="248"/>
      <c r="H318" s="248"/>
      <c r="I318" s="248"/>
      <c r="J318" s="248"/>
      <c r="K318" s="248"/>
      <c r="L318" s="248"/>
      <c r="M318" s="248"/>
      <c r="N318" s="248"/>
      <c r="O318" s="248"/>
      <c r="P318" s="248"/>
      <c r="Q318" s="242"/>
      <c r="R318" s="255"/>
      <c r="S318" s="199"/>
      <c r="T318" s="199"/>
      <c r="U318" s="199"/>
      <c r="V318" s="10"/>
      <c r="X318" s="141"/>
    </row>
    <row r="319" spans="2:24" ht="15" customHeight="1" x14ac:dyDescent="0.25">
      <c r="B319" s="110">
        <v>18.2</v>
      </c>
      <c r="C319" s="110" t="s">
        <v>367</v>
      </c>
      <c r="D319" s="110" t="s">
        <v>25</v>
      </c>
      <c r="E319" s="212" t="s">
        <v>368</v>
      </c>
      <c r="F319" s="213"/>
      <c r="G319" s="213"/>
      <c r="H319" s="213"/>
      <c r="I319" s="213"/>
      <c r="J319" s="213"/>
      <c r="K319" s="213"/>
      <c r="L319" s="213"/>
      <c r="M319" s="213"/>
      <c r="N319" s="213"/>
      <c r="O319" s="213"/>
      <c r="P319" s="214"/>
      <c r="Q319" s="110" t="s">
        <v>515</v>
      </c>
      <c r="R319" s="53">
        <v>6</v>
      </c>
      <c r="S319" s="54">
        <v>74.41</v>
      </c>
      <c r="T319" s="54">
        <f>ROUND(S319*(1+$T$4),2)</f>
        <v>92.5</v>
      </c>
      <c r="U319" s="54">
        <f>R319*T319</f>
        <v>555</v>
      </c>
      <c r="V319" s="10"/>
      <c r="X319" s="141"/>
    </row>
    <row r="320" spans="2:24" ht="15" customHeight="1" x14ac:dyDescent="0.25">
      <c r="B320" s="242" t="s">
        <v>369</v>
      </c>
      <c r="C320" s="242" t="s">
        <v>370</v>
      </c>
      <c r="D320" s="242" t="s">
        <v>25</v>
      </c>
      <c r="E320" s="248" t="s">
        <v>371</v>
      </c>
      <c r="F320" s="248"/>
      <c r="G320" s="248"/>
      <c r="H320" s="248"/>
      <c r="I320" s="248"/>
      <c r="J320" s="248"/>
      <c r="K320" s="248"/>
      <c r="L320" s="248"/>
      <c r="M320" s="248"/>
      <c r="N320" s="248"/>
      <c r="O320" s="248"/>
      <c r="P320" s="248"/>
      <c r="Q320" s="242" t="s">
        <v>23</v>
      </c>
      <c r="R320" s="189">
        <v>1</v>
      </c>
      <c r="S320" s="199">
        <v>179.86</v>
      </c>
      <c r="T320" s="199">
        <f>ROUND(S320*(1+$T$4),2)</f>
        <v>223.58</v>
      </c>
      <c r="U320" s="199">
        <f>R320*T320</f>
        <v>223.58</v>
      </c>
      <c r="V320" s="10"/>
      <c r="X320" s="141"/>
    </row>
    <row r="321" spans="2:29" ht="15" customHeight="1" x14ac:dyDescent="0.25">
      <c r="B321" s="242"/>
      <c r="C321" s="242"/>
      <c r="D321" s="242"/>
      <c r="E321" s="248"/>
      <c r="F321" s="248"/>
      <c r="G321" s="248"/>
      <c r="H321" s="248"/>
      <c r="I321" s="248"/>
      <c r="J321" s="248"/>
      <c r="K321" s="248"/>
      <c r="L321" s="248"/>
      <c r="M321" s="248"/>
      <c r="N321" s="248"/>
      <c r="O321" s="248"/>
      <c r="P321" s="248"/>
      <c r="Q321" s="242"/>
      <c r="R321" s="190"/>
      <c r="S321" s="199"/>
      <c r="T321" s="199"/>
      <c r="U321" s="199"/>
      <c r="V321" s="10"/>
      <c r="X321" s="141"/>
    </row>
    <row r="322" spans="2:29" ht="15" customHeight="1" x14ac:dyDescent="0.25">
      <c r="B322" s="163" t="s">
        <v>372</v>
      </c>
      <c r="C322" s="163">
        <v>96973</v>
      </c>
      <c r="D322" s="163" t="s">
        <v>17</v>
      </c>
      <c r="E322" s="224" t="s">
        <v>373</v>
      </c>
      <c r="F322" s="224"/>
      <c r="G322" s="224"/>
      <c r="H322" s="224"/>
      <c r="I322" s="224"/>
      <c r="J322" s="224"/>
      <c r="K322" s="224"/>
      <c r="L322" s="224"/>
      <c r="M322" s="224"/>
      <c r="N322" s="224"/>
      <c r="O322" s="224"/>
      <c r="P322" s="224"/>
      <c r="Q322" s="163" t="s">
        <v>39</v>
      </c>
      <c r="R322" s="76">
        <v>21</v>
      </c>
      <c r="S322" s="9">
        <v>35.119999999999997</v>
      </c>
      <c r="T322" s="9">
        <f>ROUND(S322*(1+$T$4),2)</f>
        <v>43.66</v>
      </c>
      <c r="U322" s="9">
        <f>R322*T322</f>
        <v>916.8599999999999</v>
      </c>
      <c r="V322" s="10"/>
      <c r="X322" s="141"/>
    </row>
    <row r="323" spans="2:29" ht="15" customHeight="1" x14ac:dyDescent="0.25">
      <c r="B323" s="163"/>
      <c r="C323" s="163"/>
      <c r="D323" s="163"/>
      <c r="E323" s="154"/>
      <c r="F323" s="155"/>
      <c r="G323" s="155"/>
      <c r="H323" s="155"/>
      <c r="I323" s="155"/>
      <c r="J323" s="155"/>
      <c r="K323" s="155"/>
      <c r="L323" s="155"/>
      <c r="M323" s="155"/>
      <c r="N323" s="155"/>
      <c r="O323" s="155"/>
      <c r="P323" s="156"/>
      <c r="Q323" s="163"/>
      <c r="R323" s="76"/>
      <c r="S323" s="9"/>
      <c r="T323" s="9"/>
      <c r="U323" s="9"/>
      <c r="V323" s="10"/>
      <c r="X323" s="141"/>
    </row>
    <row r="324" spans="2:29" ht="15" customHeight="1" x14ac:dyDescent="0.25">
      <c r="B324" s="40"/>
      <c r="C324" s="40"/>
      <c r="D324" s="163"/>
      <c r="E324" s="218"/>
      <c r="F324" s="219"/>
      <c r="G324" s="219"/>
      <c r="H324" s="219"/>
      <c r="I324" s="219"/>
      <c r="J324" s="219"/>
      <c r="K324" s="219"/>
      <c r="L324" s="219"/>
      <c r="M324" s="219"/>
      <c r="N324" s="219"/>
      <c r="O324" s="219"/>
      <c r="P324" s="220"/>
      <c r="Q324" s="163"/>
      <c r="R324" s="41"/>
      <c r="S324" s="40"/>
      <c r="T324" s="40"/>
      <c r="U324" s="179"/>
      <c r="V324" s="10"/>
      <c r="X324" s="141"/>
    </row>
    <row r="325" spans="2:29" ht="15" customHeight="1" x14ac:dyDescent="0.25">
      <c r="B325" s="243" t="s">
        <v>421</v>
      </c>
      <c r="C325" s="244"/>
      <c r="D325" s="57"/>
      <c r="E325" s="57"/>
      <c r="F325" s="57"/>
      <c r="G325" s="57"/>
      <c r="H325" s="57"/>
      <c r="I325" s="57"/>
      <c r="J325" s="18"/>
      <c r="K325" s="18" t="s">
        <v>422</v>
      </c>
      <c r="L325" s="225" t="s">
        <v>17</v>
      </c>
      <c r="M325" s="225"/>
      <c r="N325" s="225"/>
      <c r="O325" s="18"/>
      <c r="P325" s="181" t="s">
        <v>423</v>
      </c>
      <c r="Q325" s="256">
        <v>43435</v>
      </c>
      <c r="R325" s="256"/>
      <c r="S325" s="18"/>
      <c r="T325" s="18"/>
      <c r="U325" s="77" t="s">
        <v>425</v>
      </c>
      <c r="V325" s="10"/>
      <c r="X325" s="141"/>
    </row>
    <row r="326" spans="2:29" ht="15" customHeight="1" x14ac:dyDescent="0.25">
      <c r="B326" s="19"/>
      <c r="C326" s="20"/>
      <c r="D326" s="225" t="s">
        <v>595</v>
      </c>
      <c r="E326" s="225"/>
      <c r="F326" s="225"/>
      <c r="G326" s="225"/>
      <c r="H326" s="225"/>
      <c r="I326" s="225"/>
      <c r="J326" s="20"/>
      <c r="K326" s="20"/>
      <c r="L326" s="225" t="s">
        <v>25</v>
      </c>
      <c r="M326" s="225"/>
      <c r="N326" s="225"/>
      <c r="O326" s="20"/>
      <c r="P326" s="180" t="s">
        <v>594</v>
      </c>
      <c r="Q326" s="182">
        <v>43531</v>
      </c>
      <c r="R326" s="182"/>
      <c r="S326" s="20"/>
      <c r="T326" s="20"/>
      <c r="U326" s="59" t="s">
        <v>591</v>
      </c>
      <c r="V326" s="10"/>
      <c r="X326" s="141"/>
    </row>
    <row r="327" spans="2:29" ht="15" customHeight="1" x14ac:dyDescent="0.25">
      <c r="B327" s="10"/>
      <c r="C327" s="10"/>
      <c r="D327" s="12"/>
      <c r="E327" s="12"/>
      <c r="F327" s="12"/>
      <c r="G327" s="12"/>
      <c r="H327" s="12"/>
      <c r="I327" s="12"/>
      <c r="L327" s="12"/>
      <c r="M327" s="12"/>
      <c r="N327" s="12"/>
      <c r="Q327" s="12"/>
      <c r="R327" s="22"/>
      <c r="S327" s="10"/>
      <c r="T327" s="10"/>
      <c r="U327" s="61"/>
      <c r="V327" s="10"/>
      <c r="X327" s="141"/>
    </row>
    <row r="328" spans="2:29" ht="15" customHeight="1" x14ac:dyDescent="0.25">
      <c r="B328" s="12"/>
      <c r="C328" s="12"/>
      <c r="D328" s="12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2"/>
      <c r="R328" s="16"/>
      <c r="S328" s="17"/>
      <c r="T328" s="17"/>
      <c r="U328" s="17"/>
      <c r="X328" s="141"/>
    </row>
    <row r="329" spans="2:29" ht="15" customHeight="1" x14ac:dyDescent="0.25">
      <c r="B329" s="206"/>
      <c r="C329" s="207"/>
      <c r="D329" s="23" t="s">
        <v>0</v>
      </c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4"/>
      <c r="R329" s="25"/>
      <c r="S329" s="23"/>
      <c r="T329" s="23"/>
      <c r="U329" s="26"/>
      <c r="V329" s="21"/>
      <c r="X329" s="141"/>
    </row>
    <row r="330" spans="2:29" ht="15" customHeight="1" x14ac:dyDescent="0.25">
      <c r="B330" s="208"/>
      <c r="C330" s="209"/>
      <c r="D330" s="27" t="s">
        <v>484</v>
      </c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39" t="s">
        <v>1</v>
      </c>
      <c r="R330" s="29"/>
      <c r="S330" s="27"/>
      <c r="T330" s="93" t="s">
        <v>424</v>
      </c>
      <c r="U330" s="30"/>
      <c r="V330" s="21"/>
      <c r="X330" s="141"/>
    </row>
    <row r="331" spans="2:29" ht="15" customHeight="1" x14ac:dyDescent="0.25">
      <c r="B331" s="208"/>
      <c r="C331" s="209"/>
      <c r="D331" s="27" t="s">
        <v>3</v>
      </c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39" t="s">
        <v>2</v>
      </c>
      <c r="R331" s="29"/>
      <c r="S331" s="27"/>
      <c r="T331" s="58">
        <v>0.24310000000000001</v>
      </c>
      <c r="U331" s="30"/>
      <c r="V331" s="21"/>
      <c r="X331" s="141"/>
    </row>
    <row r="332" spans="2:29" ht="15" customHeight="1" x14ac:dyDescent="0.25">
      <c r="B332" s="210"/>
      <c r="C332" s="211"/>
      <c r="D332" s="27" t="s">
        <v>4</v>
      </c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35"/>
      <c r="Q332" s="36"/>
      <c r="R332" s="37"/>
      <c r="S332" s="35"/>
      <c r="T332" s="35"/>
      <c r="U332" s="38"/>
      <c r="V332" s="21"/>
      <c r="X332" s="141"/>
    </row>
    <row r="333" spans="2:29" ht="15" customHeight="1" x14ac:dyDescent="0.25">
      <c r="B333" s="185" t="s">
        <v>6</v>
      </c>
      <c r="C333" s="185" t="s">
        <v>7</v>
      </c>
      <c r="D333" s="185" t="s">
        <v>8</v>
      </c>
      <c r="E333" s="185" t="s">
        <v>9</v>
      </c>
      <c r="F333" s="185"/>
      <c r="G333" s="185"/>
      <c r="H333" s="185"/>
      <c r="I333" s="185"/>
      <c r="J333" s="185"/>
      <c r="K333" s="185"/>
      <c r="L333" s="185"/>
      <c r="M333" s="185"/>
      <c r="N333" s="185"/>
      <c r="O333" s="185"/>
      <c r="P333" s="185"/>
      <c r="Q333" s="185" t="s">
        <v>10</v>
      </c>
      <c r="R333" s="184" t="s">
        <v>11</v>
      </c>
      <c r="S333" s="230" t="s">
        <v>12</v>
      </c>
      <c r="T333" s="230" t="s">
        <v>13</v>
      </c>
      <c r="U333" s="185" t="s">
        <v>14</v>
      </c>
      <c r="V333" s="21"/>
      <c r="X333" s="141"/>
    </row>
    <row r="334" spans="2:29" ht="15" customHeight="1" x14ac:dyDescent="0.25">
      <c r="B334" s="185"/>
      <c r="C334" s="185"/>
      <c r="D334" s="185"/>
      <c r="E334" s="185"/>
      <c r="F334" s="185"/>
      <c r="G334" s="185"/>
      <c r="H334" s="185"/>
      <c r="I334" s="185"/>
      <c r="J334" s="185"/>
      <c r="K334" s="185"/>
      <c r="L334" s="185"/>
      <c r="M334" s="185"/>
      <c r="N334" s="185"/>
      <c r="O334" s="185"/>
      <c r="P334" s="185"/>
      <c r="Q334" s="185"/>
      <c r="R334" s="184"/>
      <c r="S334" s="230"/>
      <c r="T334" s="230"/>
      <c r="U334" s="185"/>
      <c r="V334" s="21"/>
      <c r="X334" s="141"/>
    </row>
    <row r="335" spans="2:29" s="55" customFormat="1" ht="15" customHeight="1" x14ac:dyDescent="0.25">
      <c r="B335" s="92" t="s">
        <v>374</v>
      </c>
      <c r="C335" s="92">
        <v>96974</v>
      </c>
      <c r="D335" s="92" t="s">
        <v>17</v>
      </c>
      <c r="E335" s="200" t="s">
        <v>375</v>
      </c>
      <c r="F335" s="201"/>
      <c r="G335" s="201"/>
      <c r="H335" s="201"/>
      <c r="I335" s="201"/>
      <c r="J335" s="201"/>
      <c r="K335" s="201"/>
      <c r="L335" s="201"/>
      <c r="M335" s="201"/>
      <c r="N335" s="201"/>
      <c r="O335" s="201"/>
      <c r="P335" s="202"/>
      <c r="Q335" s="92" t="s">
        <v>39</v>
      </c>
      <c r="R335" s="76">
        <v>120</v>
      </c>
      <c r="S335" s="9">
        <v>44.55</v>
      </c>
      <c r="T335" s="9">
        <f>ROUND(S335*(1+$T$4),2)</f>
        <v>55.38</v>
      </c>
      <c r="U335" s="9">
        <f>R335*T335</f>
        <v>6645.6</v>
      </c>
      <c r="V335" s="60"/>
      <c r="X335" s="141"/>
      <c r="Y335" s="52"/>
      <c r="Z335" s="142"/>
      <c r="AA335" s="52"/>
      <c r="AB335" s="73"/>
      <c r="AC335" s="74"/>
    </row>
    <row r="336" spans="2:29" s="55" customFormat="1" ht="15" customHeight="1" x14ac:dyDescent="0.25">
      <c r="B336" s="92" t="s">
        <v>376</v>
      </c>
      <c r="C336" s="92">
        <v>93008</v>
      </c>
      <c r="D336" s="92" t="s">
        <v>17</v>
      </c>
      <c r="E336" s="200" t="s">
        <v>377</v>
      </c>
      <c r="F336" s="201"/>
      <c r="G336" s="201"/>
      <c r="H336" s="201"/>
      <c r="I336" s="201"/>
      <c r="J336" s="201"/>
      <c r="K336" s="201"/>
      <c r="L336" s="201"/>
      <c r="M336" s="201"/>
      <c r="N336" s="201"/>
      <c r="O336" s="201"/>
      <c r="P336" s="202"/>
      <c r="Q336" s="92" t="s">
        <v>39</v>
      </c>
      <c r="R336" s="76">
        <v>11.4</v>
      </c>
      <c r="S336" s="9">
        <v>10.16</v>
      </c>
      <c r="T336" s="9">
        <f>ROUND(S336*(1+$T$4),2)</f>
        <v>12.63</v>
      </c>
      <c r="U336" s="9">
        <f>R336*T336</f>
        <v>143.982</v>
      </c>
      <c r="V336" s="60"/>
      <c r="X336" s="141"/>
      <c r="Y336" s="52"/>
      <c r="Z336" s="142"/>
      <c r="AA336" s="52"/>
      <c r="AB336" s="73"/>
      <c r="AC336" s="74"/>
    </row>
    <row r="337" spans="2:29" ht="15" customHeight="1" x14ac:dyDescent="0.25">
      <c r="B337" s="92" t="s">
        <v>378</v>
      </c>
      <c r="C337" s="70" t="s">
        <v>459</v>
      </c>
      <c r="D337" s="92" t="s">
        <v>25</v>
      </c>
      <c r="E337" s="200" t="s">
        <v>379</v>
      </c>
      <c r="F337" s="201"/>
      <c r="G337" s="201"/>
      <c r="H337" s="201"/>
      <c r="I337" s="201"/>
      <c r="J337" s="201"/>
      <c r="K337" s="201"/>
      <c r="L337" s="201"/>
      <c r="M337" s="201"/>
      <c r="N337" s="201"/>
      <c r="O337" s="201"/>
      <c r="P337" s="202"/>
      <c r="Q337" s="92" t="s">
        <v>23</v>
      </c>
      <c r="R337" s="76">
        <v>6</v>
      </c>
      <c r="S337" s="9">
        <v>17.510000000000002</v>
      </c>
      <c r="T337" s="9">
        <f>ROUND(S337*(1+$T$4),2)</f>
        <v>21.77</v>
      </c>
      <c r="U337" s="9">
        <f>R337*T337</f>
        <v>130.62</v>
      </c>
      <c r="V337" s="21"/>
      <c r="X337" s="141"/>
    </row>
    <row r="338" spans="2:29" ht="15" customHeight="1" x14ac:dyDescent="0.25">
      <c r="B338" s="92" t="s">
        <v>380</v>
      </c>
      <c r="C338" s="70" t="s">
        <v>460</v>
      </c>
      <c r="D338" s="92" t="s">
        <v>25</v>
      </c>
      <c r="E338" s="200" t="s">
        <v>381</v>
      </c>
      <c r="F338" s="201"/>
      <c r="G338" s="201"/>
      <c r="H338" s="201"/>
      <c r="I338" s="201"/>
      <c r="J338" s="201"/>
      <c r="K338" s="201"/>
      <c r="L338" s="201"/>
      <c r="M338" s="201"/>
      <c r="N338" s="201"/>
      <c r="O338" s="201"/>
      <c r="P338" s="202"/>
      <c r="Q338" s="92" t="s">
        <v>23</v>
      </c>
      <c r="R338" s="76">
        <v>6</v>
      </c>
      <c r="S338" s="70">
        <v>24.29</v>
      </c>
      <c r="T338" s="9">
        <f>ROUND(S338*(1+$T$4),2)</f>
        <v>30.19</v>
      </c>
      <c r="U338" s="9">
        <f>R338*T338</f>
        <v>181.14000000000001</v>
      </c>
      <c r="V338" s="21"/>
      <c r="X338" s="141"/>
    </row>
    <row r="339" spans="2:29" ht="15" customHeight="1" x14ac:dyDescent="0.25">
      <c r="B339" s="110" t="s">
        <v>382</v>
      </c>
      <c r="C339" s="110">
        <v>72262</v>
      </c>
      <c r="D339" s="110" t="s">
        <v>17</v>
      </c>
      <c r="E339" s="286" t="s">
        <v>383</v>
      </c>
      <c r="F339" s="286"/>
      <c r="G339" s="286"/>
      <c r="H339" s="286"/>
      <c r="I339" s="286"/>
      <c r="J339" s="286"/>
      <c r="K339" s="286"/>
      <c r="L339" s="286"/>
      <c r="M339" s="286"/>
      <c r="N339" s="286"/>
      <c r="O339" s="286"/>
      <c r="P339" s="286"/>
      <c r="Q339" s="110" t="s">
        <v>23</v>
      </c>
      <c r="R339" s="53">
        <v>6</v>
      </c>
      <c r="S339" s="54">
        <v>14.74</v>
      </c>
      <c r="T339" s="54">
        <f>ROUND(S339*(1+$T$4),2)</f>
        <v>18.32</v>
      </c>
      <c r="U339" s="54">
        <f>R339*T339</f>
        <v>109.92</v>
      </c>
      <c r="V339" s="21"/>
      <c r="X339" s="141"/>
    </row>
    <row r="340" spans="2:29" s="10" customFormat="1" ht="15" customHeight="1" x14ac:dyDescent="0.25">
      <c r="B340" s="82">
        <v>19</v>
      </c>
      <c r="C340" s="82"/>
      <c r="D340" s="82"/>
      <c r="E340" s="203" t="s">
        <v>384</v>
      </c>
      <c r="F340" s="203"/>
      <c r="G340" s="203"/>
      <c r="H340" s="203"/>
      <c r="I340" s="203"/>
      <c r="J340" s="203"/>
      <c r="K340" s="203"/>
      <c r="L340" s="203"/>
      <c r="M340" s="203"/>
      <c r="N340" s="203"/>
      <c r="O340" s="203"/>
      <c r="P340" s="203"/>
      <c r="Q340" s="82"/>
      <c r="R340" s="48"/>
      <c r="S340" s="49"/>
      <c r="T340" s="49"/>
      <c r="U340" s="49"/>
      <c r="V340" s="21"/>
      <c r="Z340" s="142"/>
      <c r="AB340" s="72"/>
      <c r="AC340" s="72"/>
    </row>
    <row r="341" spans="2:29" s="10" customFormat="1" ht="15" customHeight="1" x14ac:dyDescent="0.25">
      <c r="B341" s="109" t="s">
        <v>385</v>
      </c>
      <c r="C341" s="109"/>
      <c r="D341" s="109"/>
      <c r="E341" s="203" t="s">
        <v>386</v>
      </c>
      <c r="F341" s="203"/>
      <c r="G341" s="203"/>
      <c r="H341" s="203"/>
      <c r="I341" s="203"/>
      <c r="J341" s="203"/>
      <c r="K341" s="203"/>
      <c r="L341" s="203"/>
      <c r="M341" s="203"/>
      <c r="N341" s="203"/>
      <c r="O341" s="203"/>
      <c r="P341" s="203"/>
      <c r="Q341" s="111"/>
      <c r="R341" s="33"/>
      <c r="S341" s="34"/>
      <c r="T341" s="49" t="s">
        <v>593</v>
      </c>
      <c r="U341" s="49">
        <f>SUM(U342:U347)</f>
        <v>19016.155699999999</v>
      </c>
      <c r="V341" s="21"/>
      <c r="X341" s="141">
        <f>U341</f>
        <v>19016.155699999999</v>
      </c>
      <c r="Z341" s="142"/>
      <c r="AB341" s="72"/>
      <c r="AC341" s="72"/>
    </row>
    <row r="342" spans="2:29" s="10" customFormat="1" ht="15" customHeight="1" x14ac:dyDescent="0.25">
      <c r="B342" s="92" t="s">
        <v>387</v>
      </c>
      <c r="C342" s="92" t="s">
        <v>388</v>
      </c>
      <c r="D342" s="92" t="s">
        <v>25</v>
      </c>
      <c r="E342" s="200" t="s">
        <v>516</v>
      </c>
      <c r="F342" s="201"/>
      <c r="G342" s="201"/>
      <c r="H342" s="201"/>
      <c r="I342" s="201"/>
      <c r="J342" s="201"/>
      <c r="K342" s="201"/>
      <c r="L342" s="201"/>
      <c r="M342" s="201"/>
      <c r="N342" s="201"/>
      <c r="O342" s="201"/>
      <c r="P342" s="202"/>
      <c r="Q342" s="92" t="s">
        <v>19</v>
      </c>
      <c r="R342" s="76">
        <v>25.21</v>
      </c>
      <c r="S342" s="9">
        <v>315.95999999999998</v>
      </c>
      <c r="T342" s="9">
        <f t="shared" ref="T342:T347" si="53">ROUND(S342*(1+$T$4),2)</f>
        <v>392.77</v>
      </c>
      <c r="U342" s="9">
        <f t="shared" ref="U342:U347" si="54">R342*T342</f>
        <v>9901.7317000000003</v>
      </c>
      <c r="V342" s="21"/>
      <c r="X342" s="141"/>
      <c r="Z342" s="142"/>
      <c r="AB342" s="72"/>
      <c r="AC342" s="72"/>
    </row>
    <row r="343" spans="2:29" ht="15" customHeight="1" x14ac:dyDescent="0.25">
      <c r="B343" s="92" t="s">
        <v>389</v>
      </c>
      <c r="C343" s="92" t="s">
        <v>390</v>
      </c>
      <c r="D343" s="92" t="s">
        <v>25</v>
      </c>
      <c r="E343" s="200" t="s">
        <v>391</v>
      </c>
      <c r="F343" s="201"/>
      <c r="G343" s="201"/>
      <c r="H343" s="201"/>
      <c r="I343" s="201"/>
      <c r="J343" s="201"/>
      <c r="K343" s="201"/>
      <c r="L343" s="201"/>
      <c r="M343" s="201"/>
      <c r="N343" s="201"/>
      <c r="O343" s="201"/>
      <c r="P343" s="202"/>
      <c r="Q343" s="92" t="s">
        <v>23</v>
      </c>
      <c r="R343" s="76">
        <v>2</v>
      </c>
      <c r="S343" s="9">
        <v>1329.31</v>
      </c>
      <c r="T343" s="9">
        <f t="shared" si="53"/>
        <v>1652.47</v>
      </c>
      <c r="U343" s="9">
        <f t="shared" si="54"/>
        <v>3304.94</v>
      </c>
      <c r="V343" s="21"/>
      <c r="X343" s="141"/>
      <c r="Z343" s="142">
        <v>2880.62</v>
      </c>
    </row>
    <row r="344" spans="2:29" ht="15" customHeight="1" x14ac:dyDescent="0.25">
      <c r="B344" s="92" t="s">
        <v>392</v>
      </c>
      <c r="C344" s="92" t="s">
        <v>393</v>
      </c>
      <c r="D344" s="92" t="s">
        <v>25</v>
      </c>
      <c r="E344" s="200" t="s">
        <v>394</v>
      </c>
      <c r="F344" s="201"/>
      <c r="G344" s="201"/>
      <c r="H344" s="201"/>
      <c r="I344" s="201"/>
      <c r="J344" s="201"/>
      <c r="K344" s="201"/>
      <c r="L344" s="201"/>
      <c r="M344" s="201"/>
      <c r="N344" s="201"/>
      <c r="O344" s="201"/>
      <c r="P344" s="202"/>
      <c r="Q344" s="92" t="s">
        <v>23</v>
      </c>
      <c r="R344" s="76">
        <v>2</v>
      </c>
      <c r="S344" s="9">
        <v>611.25</v>
      </c>
      <c r="T344" s="9">
        <f t="shared" si="53"/>
        <v>759.84</v>
      </c>
      <c r="U344" s="9">
        <f t="shared" si="54"/>
        <v>1519.68</v>
      </c>
      <c r="V344" s="21"/>
      <c r="X344" s="141"/>
    </row>
    <row r="345" spans="2:29" ht="15" customHeight="1" x14ac:dyDescent="0.25">
      <c r="B345" s="92" t="s">
        <v>395</v>
      </c>
      <c r="C345" s="92" t="s">
        <v>396</v>
      </c>
      <c r="D345" s="92" t="s">
        <v>25</v>
      </c>
      <c r="E345" s="200" t="s">
        <v>397</v>
      </c>
      <c r="F345" s="201"/>
      <c r="G345" s="201"/>
      <c r="H345" s="201"/>
      <c r="I345" s="201"/>
      <c r="J345" s="201"/>
      <c r="K345" s="201"/>
      <c r="L345" s="201"/>
      <c r="M345" s="201"/>
      <c r="N345" s="201"/>
      <c r="O345" s="201"/>
      <c r="P345" s="202"/>
      <c r="Q345" s="92" t="s">
        <v>23</v>
      </c>
      <c r="R345" s="76">
        <v>1</v>
      </c>
      <c r="S345" s="9">
        <v>654</v>
      </c>
      <c r="T345" s="9">
        <f t="shared" si="53"/>
        <v>812.99</v>
      </c>
      <c r="U345" s="9">
        <f t="shared" si="54"/>
        <v>812.99</v>
      </c>
      <c r="V345" s="21"/>
      <c r="X345" s="141"/>
    </row>
    <row r="346" spans="2:29" ht="15" customHeight="1" x14ac:dyDescent="0.25">
      <c r="B346" s="92" t="s">
        <v>398</v>
      </c>
      <c r="C346" s="92">
        <v>84862</v>
      </c>
      <c r="D346" s="92" t="s">
        <v>17</v>
      </c>
      <c r="E346" s="200" t="s">
        <v>399</v>
      </c>
      <c r="F346" s="201"/>
      <c r="G346" s="201"/>
      <c r="H346" s="201"/>
      <c r="I346" s="201"/>
      <c r="J346" s="201"/>
      <c r="K346" s="201"/>
      <c r="L346" s="201"/>
      <c r="M346" s="201"/>
      <c r="N346" s="201"/>
      <c r="O346" s="201"/>
      <c r="P346" s="202"/>
      <c r="Q346" s="92" t="s">
        <v>39</v>
      </c>
      <c r="R346" s="76">
        <v>9.6</v>
      </c>
      <c r="S346" s="9">
        <v>215.86</v>
      </c>
      <c r="T346" s="9">
        <f t="shared" si="53"/>
        <v>268.33999999999997</v>
      </c>
      <c r="U346" s="9">
        <f t="shared" si="54"/>
        <v>2576.0639999999999</v>
      </c>
      <c r="V346" s="21"/>
      <c r="X346" s="141"/>
    </row>
    <row r="347" spans="2:29" ht="15" customHeight="1" x14ac:dyDescent="0.25">
      <c r="B347" s="77" t="s">
        <v>400</v>
      </c>
      <c r="C347" s="77" t="s">
        <v>401</v>
      </c>
      <c r="D347" s="77" t="s">
        <v>25</v>
      </c>
      <c r="E347" s="243" t="s">
        <v>402</v>
      </c>
      <c r="F347" s="244"/>
      <c r="G347" s="244"/>
      <c r="H347" s="244"/>
      <c r="I347" s="244"/>
      <c r="J347" s="244"/>
      <c r="K347" s="244"/>
      <c r="L347" s="244"/>
      <c r="M347" s="244"/>
      <c r="N347" s="244"/>
      <c r="O347" s="244"/>
      <c r="P347" s="250"/>
      <c r="Q347" s="77" t="s">
        <v>19</v>
      </c>
      <c r="R347" s="14">
        <v>3</v>
      </c>
      <c r="S347" s="15">
        <v>241.53</v>
      </c>
      <c r="T347" s="15">
        <f t="shared" si="53"/>
        <v>300.25</v>
      </c>
      <c r="U347" s="15">
        <f t="shared" si="54"/>
        <v>900.75</v>
      </c>
      <c r="V347" s="21"/>
      <c r="X347" s="141"/>
    </row>
    <row r="348" spans="2:29" ht="15" customHeight="1" x14ac:dyDescent="0.25">
      <c r="B348" s="82" t="s">
        <v>403</v>
      </c>
      <c r="C348" s="82"/>
      <c r="D348" s="82"/>
      <c r="E348" s="203" t="s">
        <v>404</v>
      </c>
      <c r="F348" s="203"/>
      <c r="G348" s="203"/>
      <c r="H348" s="203"/>
      <c r="I348" s="203"/>
      <c r="J348" s="203"/>
      <c r="K348" s="203"/>
      <c r="L348" s="203"/>
      <c r="M348" s="203"/>
      <c r="N348" s="203"/>
      <c r="O348" s="203"/>
      <c r="P348" s="203"/>
      <c r="Q348" s="82"/>
      <c r="R348" s="48"/>
      <c r="S348" s="49"/>
      <c r="T348" s="49" t="s">
        <v>593</v>
      </c>
      <c r="U348" s="49">
        <f>U349+U351</f>
        <v>25334.400000000001</v>
      </c>
      <c r="V348" s="21"/>
      <c r="X348" s="141">
        <f>U348</f>
        <v>25334.400000000001</v>
      </c>
    </row>
    <row r="349" spans="2:29" ht="15" customHeight="1" x14ac:dyDescent="0.25">
      <c r="B349" s="186" t="s">
        <v>405</v>
      </c>
      <c r="C349" s="186" t="s">
        <v>406</v>
      </c>
      <c r="D349" s="186" t="s">
        <v>17</v>
      </c>
      <c r="E349" s="248" t="s">
        <v>567</v>
      </c>
      <c r="F349" s="248"/>
      <c r="G349" s="248"/>
      <c r="H349" s="248"/>
      <c r="I349" s="248"/>
      <c r="J349" s="248"/>
      <c r="K349" s="248"/>
      <c r="L349" s="248"/>
      <c r="M349" s="248"/>
      <c r="N349" s="248"/>
      <c r="O349" s="248"/>
      <c r="P349" s="248"/>
      <c r="Q349" s="186" t="s">
        <v>19</v>
      </c>
      <c r="R349" s="189">
        <v>149.52000000000001</v>
      </c>
      <c r="S349" s="197">
        <v>116.52</v>
      </c>
      <c r="T349" s="197">
        <f t="shared" ref="T349" si="55">ROUND(S349*(1+$T$4),2)</f>
        <v>144.85</v>
      </c>
      <c r="U349" s="197">
        <f t="shared" ref="U349" si="56">R349*T349</f>
        <v>21657.972000000002</v>
      </c>
      <c r="V349" s="21"/>
      <c r="X349" s="141"/>
      <c r="Z349" s="142">
        <v>20037.39</v>
      </c>
    </row>
    <row r="350" spans="2:29" ht="15" customHeight="1" x14ac:dyDescent="0.25">
      <c r="B350" s="187"/>
      <c r="C350" s="187"/>
      <c r="D350" s="187"/>
      <c r="E350" s="248"/>
      <c r="F350" s="248"/>
      <c r="G350" s="248"/>
      <c r="H350" s="248"/>
      <c r="I350" s="248"/>
      <c r="J350" s="248"/>
      <c r="K350" s="248"/>
      <c r="L350" s="248"/>
      <c r="M350" s="248"/>
      <c r="N350" s="248"/>
      <c r="O350" s="248"/>
      <c r="P350" s="248"/>
      <c r="Q350" s="187"/>
      <c r="R350" s="190"/>
      <c r="S350" s="198"/>
      <c r="T350" s="198"/>
      <c r="U350" s="198"/>
      <c r="V350" s="21"/>
      <c r="X350" s="141"/>
    </row>
    <row r="351" spans="2:29" ht="15" customHeight="1" x14ac:dyDescent="0.25">
      <c r="B351" s="92" t="s">
        <v>407</v>
      </c>
      <c r="C351" s="92" t="s">
        <v>408</v>
      </c>
      <c r="D351" s="92" t="s">
        <v>25</v>
      </c>
      <c r="E351" s="200" t="s">
        <v>409</v>
      </c>
      <c r="F351" s="201"/>
      <c r="G351" s="201"/>
      <c r="H351" s="201"/>
      <c r="I351" s="201"/>
      <c r="J351" s="201"/>
      <c r="K351" s="201"/>
      <c r="L351" s="201"/>
      <c r="M351" s="201"/>
      <c r="N351" s="201"/>
      <c r="O351" s="201"/>
      <c r="P351" s="202"/>
      <c r="Q351" s="92" t="s">
        <v>19</v>
      </c>
      <c r="R351" s="76">
        <v>8.4</v>
      </c>
      <c r="S351" s="9">
        <v>352.08</v>
      </c>
      <c r="T351" s="9">
        <f t="shared" ref="T351" si="57">ROUND(S351*(1+$T$4),2)</f>
        <v>437.67</v>
      </c>
      <c r="U351" s="9">
        <f t="shared" ref="U351" si="58">R351*T351</f>
        <v>3676.4280000000003</v>
      </c>
      <c r="V351" s="21"/>
      <c r="X351" s="141"/>
    </row>
    <row r="352" spans="2:29" ht="15" customHeight="1" x14ac:dyDescent="0.25">
      <c r="B352" s="82">
        <v>20</v>
      </c>
      <c r="C352" s="82"/>
      <c r="D352" s="82"/>
      <c r="E352" s="203" t="s">
        <v>410</v>
      </c>
      <c r="F352" s="203"/>
      <c r="G352" s="203"/>
      <c r="H352" s="203"/>
      <c r="I352" s="203"/>
      <c r="J352" s="203"/>
      <c r="K352" s="203"/>
      <c r="L352" s="203"/>
      <c r="M352" s="203"/>
      <c r="N352" s="203"/>
      <c r="O352" s="203"/>
      <c r="P352" s="203"/>
      <c r="Q352" s="82"/>
      <c r="R352" s="48"/>
      <c r="S352" s="49"/>
      <c r="T352" s="49" t="s">
        <v>593</v>
      </c>
      <c r="U352" s="49">
        <f>SUM(U353:U355)</f>
        <v>5643.1</v>
      </c>
      <c r="V352" s="21"/>
      <c r="X352" s="141">
        <f>U352</f>
        <v>5643.1</v>
      </c>
    </row>
    <row r="353" spans="2:29" ht="15" customHeight="1" x14ac:dyDescent="0.25">
      <c r="B353" s="83" t="s">
        <v>411</v>
      </c>
      <c r="C353" s="83" t="s">
        <v>517</v>
      </c>
      <c r="D353" s="92" t="s">
        <v>17</v>
      </c>
      <c r="E353" s="212" t="s">
        <v>412</v>
      </c>
      <c r="F353" s="213"/>
      <c r="G353" s="213"/>
      <c r="H353" s="213"/>
      <c r="I353" s="213"/>
      <c r="J353" s="213"/>
      <c r="K353" s="213"/>
      <c r="L353" s="213"/>
      <c r="M353" s="213"/>
      <c r="N353" s="213"/>
      <c r="O353" s="213"/>
      <c r="P353" s="214"/>
      <c r="Q353" s="83" t="s">
        <v>19</v>
      </c>
      <c r="R353" s="53">
        <v>744</v>
      </c>
      <c r="S353" s="54">
        <v>4.87</v>
      </c>
      <c r="T353" s="54">
        <f>ROUND(S353*(1+$T$4),2)</f>
        <v>6.05</v>
      </c>
      <c r="U353" s="54">
        <f>R353*T353</f>
        <v>4501.2</v>
      </c>
      <c r="V353" s="21"/>
      <c r="X353" s="141"/>
    </row>
    <row r="354" spans="2:29" ht="15" customHeight="1" x14ac:dyDescent="0.25">
      <c r="B354" s="92" t="s">
        <v>413</v>
      </c>
      <c r="C354" s="110" t="s">
        <v>517</v>
      </c>
      <c r="D354" s="92" t="s">
        <v>17</v>
      </c>
      <c r="E354" s="200" t="s">
        <v>414</v>
      </c>
      <c r="F354" s="201"/>
      <c r="G354" s="201"/>
      <c r="H354" s="201"/>
      <c r="I354" s="201"/>
      <c r="J354" s="201"/>
      <c r="K354" s="201"/>
      <c r="L354" s="201"/>
      <c r="M354" s="201"/>
      <c r="N354" s="201"/>
      <c r="O354" s="201"/>
      <c r="P354" s="202"/>
      <c r="Q354" s="92" t="s">
        <v>19</v>
      </c>
      <c r="R354" s="76">
        <v>66</v>
      </c>
      <c r="S354" s="9">
        <v>4.87</v>
      </c>
      <c r="T354" s="9">
        <f>ROUND(S354*(1+$T$4),2)</f>
        <v>6.05</v>
      </c>
      <c r="U354" s="9">
        <f>R354*T354</f>
        <v>399.3</v>
      </c>
      <c r="V354" s="21"/>
      <c r="X354" s="141"/>
    </row>
    <row r="355" spans="2:29" ht="15" customHeight="1" x14ac:dyDescent="0.25">
      <c r="B355" s="92" t="s">
        <v>415</v>
      </c>
      <c r="C355" s="92" t="s">
        <v>518</v>
      </c>
      <c r="D355" s="92" t="s">
        <v>25</v>
      </c>
      <c r="E355" s="200" t="s">
        <v>519</v>
      </c>
      <c r="F355" s="201"/>
      <c r="G355" s="201"/>
      <c r="H355" s="201"/>
      <c r="I355" s="201"/>
      <c r="J355" s="201"/>
      <c r="K355" s="201"/>
      <c r="L355" s="201"/>
      <c r="M355" s="201"/>
      <c r="N355" s="201"/>
      <c r="O355" s="201"/>
      <c r="P355" s="202"/>
      <c r="Q355" s="114" t="s">
        <v>23</v>
      </c>
      <c r="R355" s="76">
        <v>1</v>
      </c>
      <c r="S355" s="9">
        <v>597.38</v>
      </c>
      <c r="T355" s="9">
        <f>ROUND(S355*(1+$T$4),2)</f>
        <v>742.6</v>
      </c>
      <c r="U355" s="9">
        <f>R355*T355</f>
        <v>742.6</v>
      </c>
      <c r="V355" s="21"/>
      <c r="X355" s="141"/>
    </row>
    <row r="356" spans="2:29" ht="15" customHeight="1" x14ac:dyDescent="0.25">
      <c r="B356" s="40"/>
      <c r="C356" s="40"/>
      <c r="D356" s="40"/>
      <c r="E356" s="218"/>
      <c r="F356" s="219"/>
      <c r="G356" s="219"/>
      <c r="H356" s="219"/>
      <c r="I356" s="219"/>
      <c r="J356" s="219"/>
      <c r="K356" s="219"/>
      <c r="L356" s="219"/>
      <c r="M356" s="219"/>
      <c r="N356" s="219"/>
      <c r="O356" s="219"/>
      <c r="P356" s="220"/>
      <c r="Q356" s="163"/>
      <c r="R356" s="41"/>
      <c r="S356" s="40"/>
      <c r="T356" s="40"/>
      <c r="U356" s="40"/>
      <c r="V356" s="21"/>
      <c r="X356" s="141"/>
    </row>
    <row r="357" spans="2:29" ht="15" customHeight="1" x14ac:dyDescent="0.25">
      <c r="B357" s="40"/>
      <c r="C357" s="40"/>
      <c r="D357" s="40"/>
      <c r="E357" s="218"/>
      <c r="F357" s="219"/>
      <c r="G357" s="219"/>
      <c r="H357" s="219"/>
      <c r="I357" s="219"/>
      <c r="J357" s="219"/>
      <c r="K357" s="219"/>
      <c r="L357" s="219"/>
      <c r="M357" s="219"/>
      <c r="N357" s="219"/>
      <c r="O357" s="219"/>
      <c r="P357" s="220"/>
      <c r="Q357" s="163"/>
      <c r="R357" s="41"/>
      <c r="S357" s="40"/>
      <c r="T357" s="40"/>
      <c r="U357" s="40"/>
      <c r="V357" s="21"/>
      <c r="X357" s="141"/>
    </row>
    <row r="358" spans="2:29" ht="15" customHeight="1" x14ac:dyDescent="0.25">
      <c r="B358" s="40"/>
      <c r="C358" s="40"/>
      <c r="D358" s="40"/>
      <c r="E358" s="218"/>
      <c r="F358" s="219"/>
      <c r="G358" s="219"/>
      <c r="H358" s="219"/>
      <c r="I358" s="219"/>
      <c r="J358" s="219"/>
      <c r="K358" s="219"/>
      <c r="L358" s="219"/>
      <c r="M358" s="219"/>
      <c r="N358" s="219"/>
      <c r="O358" s="219"/>
      <c r="P358" s="220"/>
      <c r="Q358" s="163"/>
      <c r="R358" s="41"/>
      <c r="S358" s="40"/>
      <c r="T358" s="40"/>
      <c r="U358" s="40"/>
      <c r="V358" s="21"/>
      <c r="X358" s="141"/>
    </row>
    <row r="359" spans="2:29" ht="15" customHeight="1" x14ac:dyDescent="0.25">
      <c r="B359" s="40"/>
      <c r="C359" s="40"/>
      <c r="D359" s="40"/>
      <c r="E359" s="218"/>
      <c r="F359" s="219"/>
      <c r="G359" s="219"/>
      <c r="H359" s="219"/>
      <c r="I359" s="219"/>
      <c r="J359" s="219"/>
      <c r="K359" s="219"/>
      <c r="L359" s="219"/>
      <c r="M359" s="219"/>
      <c r="N359" s="219"/>
      <c r="O359" s="219"/>
      <c r="P359" s="220"/>
      <c r="Q359" s="163"/>
      <c r="R359" s="41"/>
      <c r="S359" s="40"/>
      <c r="T359" s="40"/>
      <c r="U359" s="40"/>
      <c r="V359" s="21"/>
      <c r="X359" s="141"/>
    </row>
    <row r="360" spans="2:29" ht="15" customHeight="1" x14ac:dyDescent="0.25">
      <c r="B360" s="40"/>
      <c r="C360" s="40"/>
      <c r="D360" s="40"/>
      <c r="E360" s="218"/>
      <c r="F360" s="219"/>
      <c r="G360" s="219"/>
      <c r="H360" s="219"/>
      <c r="I360" s="219"/>
      <c r="J360" s="219"/>
      <c r="K360" s="219"/>
      <c r="L360" s="219"/>
      <c r="M360" s="219"/>
      <c r="N360" s="219"/>
      <c r="O360" s="219"/>
      <c r="P360" s="220"/>
      <c r="Q360" s="163"/>
      <c r="R360" s="41"/>
      <c r="S360" s="40"/>
      <c r="T360" s="40"/>
      <c r="U360" s="40"/>
      <c r="V360" s="21"/>
      <c r="X360" s="141"/>
    </row>
    <row r="361" spans="2:29" ht="15" customHeight="1" x14ac:dyDescent="0.25">
      <c r="B361" s="40"/>
      <c r="C361" s="40"/>
      <c r="D361" s="40"/>
      <c r="E361" s="218"/>
      <c r="F361" s="219"/>
      <c r="G361" s="219"/>
      <c r="H361" s="219"/>
      <c r="I361" s="219"/>
      <c r="J361" s="219"/>
      <c r="K361" s="219"/>
      <c r="L361" s="219"/>
      <c r="M361" s="219"/>
      <c r="N361" s="219"/>
      <c r="O361" s="219"/>
      <c r="P361" s="220"/>
      <c r="Q361" s="163"/>
      <c r="R361" s="41"/>
      <c r="S361" s="40"/>
      <c r="T361" s="40"/>
      <c r="U361" s="40"/>
      <c r="V361" s="21"/>
      <c r="X361" s="141"/>
    </row>
    <row r="362" spans="2:29" ht="15" customHeight="1" x14ac:dyDescent="0.25">
      <c r="B362" s="40"/>
      <c r="C362" s="40"/>
      <c r="D362" s="40"/>
      <c r="E362" s="218"/>
      <c r="F362" s="219"/>
      <c r="G362" s="219"/>
      <c r="H362" s="219"/>
      <c r="I362" s="219"/>
      <c r="J362" s="219"/>
      <c r="K362" s="219"/>
      <c r="L362" s="219"/>
      <c r="M362" s="219"/>
      <c r="N362" s="219"/>
      <c r="O362" s="219"/>
      <c r="P362" s="220"/>
      <c r="Q362" s="163"/>
      <c r="R362" s="41"/>
      <c r="S362" s="40"/>
      <c r="T362" s="40"/>
      <c r="U362" s="40"/>
      <c r="V362" s="21"/>
      <c r="X362" s="141"/>
    </row>
    <row r="363" spans="2:29" ht="15" customHeight="1" x14ac:dyDescent="0.25">
      <c r="B363" s="40"/>
      <c r="C363" s="40"/>
      <c r="D363" s="40"/>
      <c r="E363" s="218"/>
      <c r="F363" s="219"/>
      <c r="G363" s="219"/>
      <c r="H363" s="219"/>
      <c r="I363" s="219"/>
      <c r="J363" s="219"/>
      <c r="K363" s="219"/>
      <c r="L363" s="219"/>
      <c r="M363" s="219"/>
      <c r="N363" s="219"/>
      <c r="O363" s="219"/>
      <c r="P363" s="220"/>
      <c r="Q363" s="163"/>
      <c r="R363" s="41"/>
      <c r="S363" s="40"/>
      <c r="T363" s="40"/>
      <c r="U363" s="40"/>
      <c r="V363" s="21"/>
      <c r="X363" s="141"/>
    </row>
    <row r="364" spans="2:29" ht="15" customHeight="1" x14ac:dyDescent="0.25">
      <c r="B364" s="40"/>
      <c r="C364" s="40"/>
      <c r="D364" s="40"/>
      <c r="E364" s="218"/>
      <c r="F364" s="219"/>
      <c r="G364" s="219"/>
      <c r="H364" s="219"/>
      <c r="I364" s="219"/>
      <c r="J364" s="219"/>
      <c r="K364" s="219"/>
      <c r="L364" s="219"/>
      <c r="M364" s="219"/>
      <c r="N364" s="219"/>
      <c r="O364" s="219"/>
      <c r="P364" s="220"/>
      <c r="Q364" s="163"/>
      <c r="R364" s="41"/>
      <c r="S364" s="40"/>
      <c r="T364" s="40"/>
      <c r="U364" s="40"/>
      <c r="V364" s="21"/>
      <c r="X364" s="141"/>
    </row>
    <row r="365" spans="2:29" s="10" customFormat="1" ht="15" customHeight="1" x14ac:dyDescent="0.25">
      <c r="B365" s="40"/>
      <c r="C365" s="40"/>
      <c r="D365" s="40"/>
      <c r="E365" s="218"/>
      <c r="F365" s="219"/>
      <c r="G365" s="219"/>
      <c r="H365" s="219"/>
      <c r="I365" s="219"/>
      <c r="J365" s="219"/>
      <c r="K365" s="219"/>
      <c r="L365" s="219"/>
      <c r="M365" s="219"/>
      <c r="N365" s="219"/>
      <c r="O365" s="219"/>
      <c r="P365" s="220"/>
      <c r="Q365" s="40"/>
      <c r="R365" s="40"/>
      <c r="S365" s="40"/>
      <c r="T365" s="40"/>
      <c r="U365" s="40"/>
      <c r="V365" s="21"/>
      <c r="X365" s="141"/>
      <c r="Z365" s="142"/>
      <c r="AB365" s="72"/>
      <c r="AC365" s="72"/>
    </row>
    <row r="366" spans="2:29" s="10" customFormat="1" ht="15" customHeight="1" x14ac:dyDescent="0.25">
      <c r="B366" s="243" t="s">
        <v>421</v>
      </c>
      <c r="C366" s="244"/>
      <c r="D366" s="57"/>
      <c r="E366" s="57"/>
      <c r="F366" s="57"/>
      <c r="G366" s="57"/>
      <c r="H366" s="57"/>
      <c r="I366" s="57"/>
      <c r="J366" s="18"/>
      <c r="K366" s="18" t="s">
        <v>422</v>
      </c>
      <c r="L366" s="226" t="s">
        <v>17</v>
      </c>
      <c r="M366" s="226"/>
      <c r="N366" s="226"/>
      <c r="O366" s="18"/>
      <c r="P366" s="181" t="s">
        <v>423</v>
      </c>
      <c r="Q366" s="256">
        <v>43435</v>
      </c>
      <c r="R366" s="256"/>
      <c r="S366" s="18"/>
      <c r="T366" s="18"/>
      <c r="U366" s="77" t="s">
        <v>425</v>
      </c>
      <c r="V366" s="21"/>
      <c r="X366" s="141"/>
      <c r="Z366" s="142"/>
      <c r="AB366" s="72"/>
      <c r="AC366" s="72"/>
    </row>
    <row r="367" spans="2:29" s="10" customFormat="1" ht="15" customHeight="1" x14ac:dyDescent="0.25">
      <c r="B367" s="19"/>
      <c r="C367" s="20"/>
      <c r="D367" s="225" t="s">
        <v>595</v>
      </c>
      <c r="E367" s="225"/>
      <c r="F367" s="225"/>
      <c r="G367" s="225"/>
      <c r="H367" s="225"/>
      <c r="I367" s="225"/>
      <c r="J367" s="20"/>
      <c r="K367" s="20"/>
      <c r="L367" s="225" t="s">
        <v>25</v>
      </c>
      <c r="M367" s="225"/>
      <c r="N367" s="225"/>
      <c r="O367" s="20"/>
      <c r="P367" s="180" t="s">
        <v>594</v>
      </c>
      <c r="Q367" s="182">
        <v>43531</v>
      </c>
      <c r="R367" s="182"/>
      <c r="S367" s="20"/>
      <c r="T367" s="20"/>
      <c r="U367" s="59" t="s">
        <v>592</v>
      </c>
      <c r="V367" s="21"/>
      <c r="X367" s="141"/>
      <c r="Z367" s="142"/>
      <c r="AB367" s="72"/>
      <c r="AC367" s="72"/>
    </row>
    <row r="368" spans="2:29" s="10" customFormat="1" ht="15" customHeight="1" x14ac:dyDescent="0.25">
      <c r="D368" s="12"/>
      <c r="E368" s="12"/>
      <c r="F368" s="12"/>
      <c r="G368" s="12"/>
      <c r="H368" s="12"/>
      <c r="I368" s="12"/>
      <c r="L368" s="12"/>
      <c r="M368" s="12"/>
      <c r="N368" s="12"/>
      <c r="Q368" s="12"/>
      <c r="R368" s="22"/>
      <c r="U368" s="61"/>
      <c r="X368" s="141"/>
      <c r="Z368" s="142"/>
      <c r="AB368" s="72"/>
      <c r="AC368" s="72"/>
    </row>
    <row r="370" spans="2:24" ht="15" customHeight="1" x14ac:dyDescent="0.25">
      <c r="B370" s="251" t="s">
        <v>416</v>
      </c>
      <c r="C370" s="251"/>
      <c r="D370" s="251"/>
      <c r="E370" s="251"/>
      <c r="F370" s="251"/>
      <c r="G370" s="251"/>
      <c r="H370" s="251"/>
      <c r="I370" s="251"/>
      <c r="J370" s="251"/>
      <c r="K370" s="251"/>
      <c r="L370" s="251"/>
      <c r="M370" s="251"/>
      <c r="N370" s="251"/>
      <c r="O370" s="251"/>
      <c r="P370" s="251"/>
      <c r="Q370" s="251"/>
      <c r="R370" s="251"/>
      <c r="S370" s="251"/>
    </row>
    <row r="371" spans="2:24" ht="15" customHeight="1" x14ac:dyDescent="0.25">
      <c r="B371" s="251"/>
      <c r="C371" s="251"/>
      <c r="D371" s="251"/>
      <c r="E371" s="251"/>
      <c r="F371" s="251"/>
      <c r="G371" s="251"/>
      <c r="H371" s="251"/>
      <c r="I371" s="251"/>
      <c r="J371" s="251"/>
      <c r="K371" s="251"/>
      <c r="L371" s="251"/>
      <c r="M371" s="251"/>
      <c r="N371" s="251"/>
      <c r="O371" s="251"/>
      <c r="P371" s="251"/>
      <c r="Q371" s="251"/>
      <c r="R371" s="251"/>
      <c r="S371" s="251"/>
      <c r="X371" s="141">
        <f>SUM(X9:X370)</f>
        <v>789635.19530000014</v>
      </c>
    </row>
    <row r="372" spans="2:24" ht="15" customHeight="1" x14ac:dyDescent="0.25">
      <c r="B372" s="251"/>
      <c r="C372" s="251"/>
      <c r="D372" s="251"/>
      <c r="E372" s="251"/>
      <c r="F372" s="251"/>
      <c r="G372" s="251"/>
      <c r="H372" s="251"/>
      <c r="I372" s="251"/>
      <c r="J372" s="251"/>
      <c r="K372" s="251"/>
      <c r="L372" s="251"/>
      <c r="M372" s="251"/>
      <c r="N372" s="251"/>
      <c r="O372" s="251"/>
      <c r="P372" s="251"/>
      <c r="Q372" s="251"/>
      <c r="R372" s="251"/>
      <c r="S372" s="251"/>
    </row>
    <row r="373" spans="2:24" ht="15" customHeight="1" x14ac:dyDescent="0.25">
      <c r="B373" s="251"/>
      <c r="C373" s="251"/>
      <c r="D373" s="251"/>
      <c r="E373" s="251"/>
      <c r="F373" s="251"/>
      <c r="G373" s="251"/>
      <c r="H373" s="251"/>
      <c r="I373" s="251"/>
      <c r="J373" s="251"/>
      <c r="K373" s="251"/>
      <c r="L373" s="251"/>
      <c r="M373" s="251"/>
      <c r="N373" s="251"/>
      <c r="O373" s="251"/>
      <c r="P373" s="251"/>
      <c r="Q373" s="251"/>
      <c r="R373" s="251"/>
      <c r="S373" s="251"/>
    </row>
    <row r="374" spans="2:24" ht="15" customHeight="1" x14ac:dyDescent="0.25">
      <c r="B374" s="4"/>
      <c r="C374" s="4"/>
      <c r="D374" s="4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5"/>
      <c r="R374" s="8"/>
      <c r="S374" s="4"/>
    </row>
    <row r="375" spans="2:24" ht="15" customHeight="1" x14ac:dyDescent="0.25">
      <c r="B375" s="252" t="s">
        <v>417</v>
      </c>
      <c r="C375" s="252"/>
      <c r="D375" s="252"/>
      <c r="E375" s="252"/>
      <c r="F375" s="252"/>
      <c r="G375" s="252"/>
      <c r="H375" s="252"/>
      <c r="I375" s="252"/>
      <c r="J375" s="252"/>
      <c r="K375" s="252"/>
      <c r="L375" s="252"/>
      <c r="M375" s="252"/>
      <c r="N375" s="252"/>
      <c r="O375" s="252"/>
      <c r="P375" s="252"/>
      <c r="Q375" s="252"/>
      <c r="R375" s="252"/>
      <c r="S375" s="252"/>
    </row>
    <row r="376" spans="2:24" ht="15" customHeight="1" x14ac:dyDescent="0.25">
      <c r="B376" s="252"/>
      <c r="C376" s="252"/>
      <c r="D376" s="252"/>
      <c r="E376" s="252"/>
      <c r="F376" s="252"/>
      <c r="G376" s="252"/>
      <c r="H376" s="252"/>
      <c r="I376" s="252"/>
      <c r="J376" s="252"/>
      <c r="K376" s="252"/>
      <c r="L376" s="252"/>
      <c r="M376" s="252"/>
      <c r="N376" s="252"/>
      <c r="O376" s="252"/>
      <c r="P376" s="252"/>
      <c r="Q376" s="252"/>
      <c r="R376" s="252"/>
      <c r="S376" s="252"/>
    </row>
    <row r="377" spans="2:24" ht="15" customHeight="1" x14ac:dyDescent="0.25">
      <c r="B377" s="252" t="s">
        <v>418</v>
      </c>
      <c r="C377" s="252"/>
      <c r="D377" s="252"/>
      <c r="E377" s="252"/>
      <c r="F377" s="252"/>
      <c r="G377" s="252"/>
      <c r="H377" s="252"/>
      <c r="I377" s="252"/>
      <c r="J377" s="252"/>
      <c r="K377" s="252"/>
      <c r="L377" s="252"/>
      <c r="M377" s="252"/>
      <c r="N377" s="252"/>
      <c r="O377" s="252"/>
      <c r="P377" s="252"/>
      <c r="Q377" s="252"/>
      <c r="R377" s="252"/>
      <c r="S377" s="252"/>
    </row>
  </sheetData>
  <sheetProtection password="AEFE" sheet="1" formatCells="0" formatColumns="0" formatRows="0" insertColumns="0" insertRows="0" insertHyperlinks="0" deleteColumns="0" deleteRows="0" sort="0" autoFilter="0" pivotTables="0"/>
  <mergeCells count="503">
    <mergeCell ref="S107:S108"/>
    <mergeCell ref="D40:I40"/>
    <mergeCell ref="L40:N40"/>
    <mergeCell ref="U88:U89"/>
    <mergeCell ref="E96:P97"/>
    <mergeCell ref="E101:P102"/>
    <mergeCell ref="T57:T58"/>
    <mergeCell ref="U57:U58"/>
    <mergeCell ref="S98:S99"/>
    <mergeCell ref="T98:T99"/>
    <mergeCell ref="U98:U99"/>
    <mergeCell ref="S105:S106"/>
    <mergeCell ref="T105:T106"/>
    <mergeCell ref="U105:U106"/>
    <mergeCell ref="T107:T108"/>
    <mergeCell ref="U107:U108"/>
    <mergeCell ref="S101:S102"/>
    <mergeCell ref="U96:U97"/>
    <mergeCell ref="E77:P77"/>
    <mergeCell ref="R96:R97"/>
    <mergeCell ref="E94:Q94"/>
    <mergeCell ref="E95:P95"/>
    <mergeCell ref="E88:P89"/>
    <mergeCell ref="Q80:R80"/>
    <mergeCell ref="U101:U102"/>
    <mergeCell ref="R98:R99"/>
    <mergeCell ref="U47:U48"/>
    <mergeCell ref="Q202:R202"/>
    <mergeCell ref="B88:B89"/>
    <mergeCell ref="C88:C89"/>
    <mergeCell ref="D88:D89"/>
    <mergeCell ref="D81:I81"/>
    <mergeCell ref="L81:N81"/>
    <mergeCell ref="R128:R129"/>
    <mergeCell ref="E156:P156"/>
    <mergeCell ref="E157:P157"/>
    <mergeCell ref="E130:P130"/>
    <mergeCell ref="E131:P131"/>
    <mergeCell ref="B101:B102"/>
    <mergeCell ref="E98:P99"/>
    <mergeCell ref="E100:P100"/>
    <mergeCell ref="E92:P92"/>
    <mergeCell ref="E93:P93"/>
    <mergeCell ref="Q101:Q102"/>
    <mergeCell ref="R101:R102"/>
    <mergeCell ref="L120:N120"/>
    <mergeCell ref="Q120:R120"/>
    <mergeCell ref="D121:I121"/>
    <mergeCell ref="U314:U315"/>
    <mergeCell ref="L325:N325"/>
    <mergeCell ref="E322:P322"/>
    <mergeCell ref="AL52:AL53"/>
    <mergeCell ref="AB172:AM173"/>
    <mergeCell ref="Q16:Q17"/>
    <mergeCell ref="R16:R17"/>
    <mergeCell ref="S16:S17"/>
    <mergeCell ref="T16:T17"/>
    <mergeCell ref="U16:U17"/>
    <mergeCell ref="T34:T35"/>
    <mergeCell ref="U34:U35"/>
    <mergeCell ref="Q39:R39"/>
    <mergeCell ref="Q34:Q35"/>
    <mergeCell ref="R34:R35"/>
    <mergeCell ref="S34:S35"/>
    <mergeCell ref="Q88:Q89"/>
    <mergeCell ref="S88:S89"/>
    <mergeCell ref="T88:T89"/>
    <mergeCell ref="AB132:AB133"/>
    <mergeCell ref="AC132:AC133"/>
    <mergeCell ref="X52:X53"/>
    <mergeCell ref="Y52:Y53"/>
    <mergeCell ref="T101:T102"/>
    <mergeCell ref="B325:C325"/>
    <mergeCell ref="T317:T318"/>
    <mergeCell ref="U349:U350"/>
    <mergeCell ref="E351:P351"/>
    <mergeCell ref="S349:S350"/>
    <mergeCell ref="R349:R350"/>
    <mergeCell ref="Q349:Q350"/>
    <mergeCell ref="E354:P354"/>
    <mergeCell ref="E355:P355"/>
    <mergeCell ref="U320:U321"/>
    <mergeCell ref="U317:U318"/>
    <mergeCell ref="B333:B334"/>
    <mergeCell ref="C320:C321"/>
    <mergeCell ref="Q320:Q321"/>
    <mergeCell ref="R320:R321"/>
    <mergeCell ref="B314:B315"/>
    <mergeCell ref="C314:C315"/>
    <mergeCell ref="D314:D315"/>
    <mergeCell ref="T333:T334"/>
    <mergeCell ref="U333:U334"/>
    <mergeCell ref="E301:P301"/>
    <mergeCell ref="E302:P302"/>
    <mergeCell ref="E303:P303"/>
    <mergeCell ref="E307:P307"/>
    <mergeCell ref="S333:S334"/>
    <mergeCell ref="R310:R311"/>
    <mergeCell ref="S310:S311"/>
    <mergeCell ref="T310:T311"/>
    <mergeCell ref="U310:U311"/>
    <mergeCell ref="E304:P304"/>
    <mergeCell ref="E305:P305"/>
    <mergeCell ref="Q314:Q315"/>
    <mergeCell ref="E308:P308"/>
    <mergeCell ref="E309:P309"/>
    <mergeCell ref="E312:P312"/>
    <mergeCell ref="E313:P313"/>
    <mergeCell ref="E310:P311"/>
    <mergeCell ref="B329:C332"/>
    <mergeCell ref="D326:I326"/>
    <mergeCell ref="E265:P265"/>
    <mergeCell ref="E266:P266"/>
    <mergeCell ref="E333:P334"/>
    <mergeCell ref="L326:N326"/>
    <mergeCell ref="E221:P221"/>
    <mergeCell ref="E274:P274"/>
    <mergeCell ref="E237:P237"/>
    <mergeCell ref="E210:P211"/>
    <mergeCell ref="E299:P299"/>
    <mergeCell ref="E218:P218"/>
    <mergeCell ref="E219:P219"/>
    <mergeCell ref="E238:P238"/>
    <mergeCell ref="E234:P234"/>
    <mergeCell ref="E216:P216"/>
    <mergeCell ref="E272:P272"/>
    <mergeCell ref="T292:T293"/>
    <mergeCell ref="U292:U293"/>
    <mergeCell ref="E335:P335"/>
    <mergeCell ref="E341:P341"/>
    <mergeCell ref="E339:P339"/>
    <mergeCell ref="D320:D321"/>
    <mergeCell ref="E132:P132"/>
    <mergeCell ref="E142:P142"/>
    <mergeCell ref="E144:P144"/>
    <mergeCell ref="E145:P145"/>
    <mergeCell ref="E146:P146"/>
    <mergeCell ref="E147:P147"/>
    <mergeCell ref="E183:P183"/>
    <mergeCell ref="E319:P319"/>
    <mergeCell ref="L284:N284"/>
    <mergeCell ref="D285:I285"/>
    <mergeCell ref="L285:N285"/>
    <mergeCell ref="E230:P230"/>
    <mergeCell ref="E190:P190"/>
    <mergeCell ref="E191:P191"/>
    <mergeCell ref="E192:P192"/>
    <mergeCell ref="E193:P193"/>
    <mergeCell ref="E194:P194"/>
    <mergeCell ref="E195:P195"/>
    <mergeCell ref="T210:T211"/>
    <mergeCell ref="U210:U211"/>
    <mergeCell ref="E236:P236"/>
    <mergeCell ref="T251:T252"/>
    <mergeCell ref="E276:P276"/>
    <mergeCell ref="E278:P278"/>
    <mergeCell ref="E279:P279"/>
    <mergeCell ref="E280:P280"/>
    <mergeCell ref="E256:P256"/>
    <mergeCell ref="E268:P268"/>
    <mergeCell ref="E267:P267"/>
    <mergeCell ref="U251:U252"/>
    <mergeCell ref="L243:N243"/>
    <mergeCell ref="E251:P252"/>
    <mergeCell ref="E273:P273"/>
    <mergeCell ref="D244:I244"/>
    <mergeCell ref="D251:D252"/>
    <mergeCell ref="E212:P212"/>
    <mergeCell ref="R210:R211"/>
    <mergeCell ref="E270:P270"/>
    <mergeCell ref="Q251:Q252"/>
    <mergeCell ref="R251:R252"/>
    <mergeCell ref="Q243:R243"/>
    <mergeCell ref="D210:D211"/>
    <mergeCell ref="B165:C168"/>
    <mergeCell ref="B284:C284"/>
    <mergeCell ref="D367:I367"/>
    <mergeCell ref="L367:N367"/>
    <mergeCell ref="E361:P361"/>
    <mergeCell ref="E362:P362"/>
    <mergeCell ref="E363:P363"/>
    <mergeCell ref="E364:P364"/>
    <mergeCell ref="E365:P365"/>
    <mergeCell ref="E356:P356"/>
    <mergeCell ref="E357:P357"/>
    <mergeCell ref="E358:P358"/>
    <mergeCell ref="E359:P359"/>
    <mergeCell ref="E360:P360"/>
    <mergeCell ref="L366:N366"/>
    <mergeCell ref="B349:B350"/>
    <mergeCell ref="C349:C350"/>
    <mergeCell ref="D349:D350"/>
    <mergeCell ref="E349:P350"/>
    <mergeCell ref="E353:P353"/>
    <mergeCell ref="E196:P196"/>
    <mergeCell ref="C333:C334"/>
    <mergeCell ref="D203:I203"/>
    <mergeCell ref="L203:N203"/>
    <mergeCell ref="B161:C161"/>
    <mergeCell ref="E148:P148"/>
    <mergeCell ref="S128:S129"/>
    <mergeCell ref="T128:T129"/>
    <mergeCell ref="U128:U129"/>
    <mergeCell ref="E149:P149"/>
    <mergeCell ref="E154:P154"/>
    <mergeCell ref="Q159:Q160"/>
    <mergeCell ref="R159:R160"/>
    <mergeCell ref="S159:S160"/>
    <mergeCell ref="T159:T160"/>
    <mergeCell ref="U159:U160"/>
    <mergeCell ref="L161:N161"/>
    <mergeCell ref="Q161:R161"/>
    <mergeCell ref="B159:B160"/>
    <mergeCell ref="C159:C160"/>
    <mergeCell ref="D159:D160"/>
    <mergeCell ref="E159:P160"/>
    <mergeCell ref="E135:P135"/>
    <mergeCell ref="E136:P136"/>
    <mergeCell ref="E137:P137"/>
    <mergeCell ref="E138:P138"/>
    <mergeCell ref="E139:P139"/>
    <mergeCell ref="E158:P158"/>
    <mergeCell ref="C101:C102"/>
    <mergeCell ref="D101:D102"/>
    <mergeCell ref="B96:B97"/>
    <mergeCell ref="B98:B99"/>
    <mergeCell ref="C96:C97"/>
    <mergeCell ref="C98:C99"/>
    <mergeCell ref="D96:D97"/>
    <mergeCell ref="D98:D99"/>
    <mergeCell ref="Q96:Q97"/>
    <mergeCell ref="Q98:Q99"/>
    <mergeCell ref="B84:C87"/>
    <mergeCell ref="B2:C6"/>
    <mergeCell ref="B43:C46"/>
    <mergeCell ref="E29:P29"/>
    <mergeCell ref="Q57:Q58"/>
    <mergeCell ref="R57:R58"/>
    <mergeCell ref="B47:B48"/>
    <mergeCell ref="C47:C48"/>
    <mergeCell ref="D47:D48"/>
    <mergeCell ref="E47:P48"/>
    <mergeCell ref="Q47:Q48"/>
    <mergeCell ref="R47:R48"/>
    <mergeCell ref="E78:P78"/>
    <mergeCell ref="E79:P79"/>
    <mergeCell ref="B80:C80"/>
    <mergeCell ref="C16:C17"/>
    <mergeCell ref="D16:D17"/>
    <mergeCell ref="C7:C8"/>
    <mergeCell ref="B7:B8"/>
    <mergeCell ref="B16:B17"/>
    <mergeCell ref="B34:B35"/>
    <mergeCell ref="C34:C35"/>
    <mergeCell ref="D34:D35"/>
    <mergeCell ref="B66:B67"/>
    <mergeCell ref="B377:S377"/>
    <mergeCell ref="E345:P345"/>
    <mergeCell ref="E346:P346"/>
    <mergeCell ref="E347:P347"/>
    <mergeCell ref="B310:B311"/>
    <mergeCell ref="C310:C311"/>
    <mergeCell ref="D310:D311"/>
    <mergeCell ref="Q310:Q311"/>
    <mergeCell ref="E352:P352"/>
    <mergeCell ref="B320:B321"/>
    <mergeCell ref="E336:P336"/>
    <mergeCell ref="E337:P337"/>
    <mergeCell ref="E338:P338"/>
    <mergeCell ref="E317:P318"/>
    <mergeCell ref="E320:P321"/>
    <mergeCell ref="E340:P340"/>
    <mergeCell ref="E348:P348"/>
    <mergeCell ref="B317:B318"/>
    <mergeCell ref="C317:C318"/>
    <mergeCell ref="D333:D334"/>
    <mergeCell ref="R333:R334"/>
    <mergeCell ref="D317:D318"/>
    <mergeCell ref="Q317:Q318"/>
    <mergeCell ref="E316:P316"/>
    <mergeCell ref="B366:C366"/>
    <mergeCell ref="Q366:R366"/>
    <mergeCell ref="E314:P315"/>
    <mergeCell ref="U169:U170"/>
    <mergeCell ref="B169:B170"/>
    <mergeCell ref="C169:C170"/>
    <mergeCell ref="D169:D170"/>
    <mergeCell ref="E169:P170"/>
    <mergeCell ref="Q169:Q170"/>
    <mergeCell ref="R169:R170"/>
    <mergeCell ref="E188:P188"/>
    <mergeCell ref="S210:S211"/>
    <mergeCell ref="S251:S252"/>
    <mergeCell ref="Q210:Q211"/>
    <mergeCell ref="E263:P263"/>
    <mergeCell ref="E271:P271"/>
    <mergeCell ref="E264:P264"/>
    <mergeCell ref="E214:P214"/>
    <mergeCell ref="E231:P231"/>
    <mergeCell ref="E232:P232"/>
    <mergeCell ref="E298:P298"/>
    <mergeCell ref="R314:R315"/>
    <mergeCell ref="E235:P235"/>
    <mergeCell ref="E220:P220"/>
    <mergeCell ref="B370:S373"/>
    <mergeCell ref="B375:S376"/>
    <mergeCell ref="E300:P300"/>
    <mergeCell ref="E306:P306"/>
    <mergeCell ref="E277:P277"/>
    <mergeCell ref="E275:P275"/>
    <mergeCell ref="E296:P296"/>
    <mergeCell ref="E297:P297"/>
    <mergeCell ref="T314:T315"/>
    <mergeCell ref="S314:S315"/>
    <mergeCell ref="E342:P342"/>
    <mergeCell ref="E343:P343"/>
    <mergeCell ref="E344:P344"/>
    <mergeCell ref="T349:T350"/>
    <mergeCell ref="T320:T321"/>
    <mergeCell ref="R317:R318"/>
    <mergeCell ref="S317:S318"/>
    <mergeCell ref="Q325:R325"/>
    <mergeCell ref="Q284:R284"/>
    <mergeCell ref="Q292:Q293"/>
    <mergeCell ref="R292:R293"/>
    <mergeCell ref="S292:S293"/>
    <mergeCell ref="E324:P324"/>
    <mergeCell ref="S320:S321"/>
    <mergeCell ref="S96:S97"/>
    <mergeCell ref="T96:T97"/>
    <mergeCell ref="D107:D108"/>
    <mergeCell ref="Q128:Q129"/>
    <mergeCell ref="E184:P184"/>
    <mergeCell ref="E185:P185"/>
    <mergeCell ref="E186:P186"/>
    <mergeCell ref="S169:S170"/>
    <mergeCell ref="T169:T170"/>
    <mergeCell ref="E118:P118"/>
    <mergeCell ref="E119:P119"/>
    <mergeCell ref="D162:I162"/>
    <mergeCell ref="L162:N162"/>
    <mergeCell ref="L121:N121"/>
    <mergeCell ref="E133:P133"/>
    <mergeCell ref="E141:P141"/>
    <mergeCell ref="E143:P143"/>
    <mergeCell ref="E134:P134"/>
    <mergeCell ref="E181:P181"/>
    <mergeCell ref="E182:P182"/>
    <mergeCell ref="E176:P176"/>
    <mergeCell ref="E177:P177"/>
    <mergeCell ref="E178:P178"/>
    <mergeCell ref="E179:P179"/>
    <mergeCell ref="E180:P180"/>
    <mergeCell ref="E262:P262"/>
    <mergeCell ref="C251:C252"/>
    <mergeCell ref="B206:C209"/>
    <mergeCell ref="B210:B211"/>
    <mergeCell ref="C210:C211"/>
    <mergeCell ref="B202:C202"/>
    <mergeCell ref="L244:N244"/>
    <mergeCell ref="E233:P233"/>
    <mergeCell ref="E239:P239"/>
    <mergeCell ref="B243:C243"/>
    <mergeCell ref="B247:C250"/>
    <mergeCell ref="B251:B252"/>
    <mergeCell ref="E227:P227"/>
    <mergeCell ref="E228:P228"/>
    <mergeCell ref="E229:P229"/>
    <mergeCell ref="E217:P217"/>
    <mergeCell ref="B105:B106"/>
    <mergeCell ref="C105:C106"/>
    <mergeCell ref="D105:D106"/>
    <mergeCell ref="E103:P103"/>
    <mergeCell ref="E104:P104"/>
    <mergeCell ref="E105:P106"/>
    <mergeCell ref="E107:P108"/>
    <mergeCell ref="B124:C127"/>
    <mergeCell ref="B128:B129"/>
    <mergeCell ref="C128:C129"/>
    <mergeCell ref="D128:D129"/>
    <mergeCell ref="E128:P129"/>
    <mergeCell ref="C107:C108"/>
    <mergeCell ref="B120:C120"/>
    <mergeCell ref="B107:B108"/>
    <mergeCell ref="C66:C67"/>
    <mergeCell ref="D66:D67"/>
    <mergeCell ref="B39:C39"/>
    <mergeCell ref="E37:P37"/>
    <mergeCell ref="E38:P38"/>
    <mergeCell ref="E55:P55"/>
    <mergeCell ref="E56:P56"/>
    <mergeCell ref="E59:P59"/>
    <mergeCell ref="E60:P60"/>
    <mergeCell ref="E64:P64"/>
    <mergeCell ref="E57:P58"/>
    <mergeCell ref="E61:P61"/>
    <mergeCell ref="L39:N39"/>
    <mergeCell ref="U7:U8"/>
    <mergeCell ref="R7:R8"/>
    <mergeCell ref="Q7:Q8"/>
    <mergeCell ref="E7:P8"/>
    <mergeCell ref="S7:S8"/>
    <mergeCell ref="T7:T8"/>
    <mergeCell ref="C57:C58"/>
    <mergeCell ref="D57:D58"/>
    <mergeCell ref="S47:S48"/>
    <mergeCell ref="T47:T48"/>
    <mergeCell ref="S57:S58"/>
    <mergeCell ref="D7:D8"/>
    <mergeCell ref="E31:Q31"/>
    <mergeCell ref="E35:P35"/>
    <mergeCell ref="E36:P36"/>
    <mergeCell ref="E9:P9"/>
    <mergeCell ref="E23:P23"/>
    <mergeCell ref="E24:P24"/>
    <mergeCell ref="E20:P20"/>
    <mergeCell ref="E21:P21"/>
    <mergeCell ref="E22:P22"/>
    <mergeCell ref="E32:P32"/>
    <mergeCell ref="E33:P33"/>
    <mergeCell ref="E34:P34"/>
    <mergeCell ref="E25:P25"/>
    <mergeCell ref="E26:P26"/>
    <mergeCell ref="E27:P27"/>
    <mergeCell ref="E28:P28"/>
    <mergeCell ref="E30:P30"/>
    <mergeCell ref="E213:P213"/>
    <mergeCell ref="E215:P215"/>
    <mergeCell ref="E199:P199"/>
    <mergeCell ref="E200:P200"/>
    <mergeCell ref="E201:P201"/>
    <mergeCell ref="L202:N202"/>
    <mergeCell ref="E73:P73"/>
    <mergeCell ref="E74:P74"/>
    <mergeCell ref="E109:P109"/>
    <mergeCell ref="E110:P110"/>
    <mergeCell ref="E111:P111"/>
    <mergeCell ref="E112:P112"/>
    <mergeCell ref="E76:P76"/>
    <mergeCell ref="E197:P197"/>
    <mergeCell ref="E198:P198"/>
    <mergeCell ref="E187:P187"/>
    <mergeCell ref="E91:P91"/>
    <mergeCell ref="E90:P90"/>
    <mergeCell ref="L80:N80"/>
    <mergeCell ref="E75:P75"/>
    <mergeCell ref="B288:C291"/>
    <mergeCell ref="B292:B293"/>
    <mergeCell ref="C292:C293"/>
    <mergeCell ref="D292:D293"/>
    <mergeCell ref="E292:P293"/>
    <mergeCell ref="E113:P113"/>
    <mergeCell ref="E115:P115"/>
    <mergeCell ref="E116:P116"/>
    <mergeCell ref="E117:P117"/>
    <mergeCell ref="E140:P140"/>
    <mergeCell ref="E150:P150"/>
    <mergeCell ref="E151:P151"/>
    <mergeCell ref="E152:P152"/>
    <mergeCell ref="E189:P189"/>
    <mergeCell ref="E155:P155"/>
    <mergeCell ref="E226:P226"/>
    <mergeCell ref="E153:P153"/>
    <mergeCell ref="E171:P171"/>
    <mergeCell ref="E172:P172"/>
    <mergeCell ref="E173:P173"/>
    <mergeCell ref="E174:P174"/>
    <mergeCell ref="E175:P175"/>
    <mergeCell ref="E281:P281"/>
    <mergeCell ref="T66:T67"/>
    <mergeCell ref="U66:U67"/>
    <mergeCell ref="E68:P68"/>
    <mergeCell ref="E69:P69"/>
    <mergeCell ref="E70:P70"/>
    <mergeCell ref="E65:P65"/>
    <mergeCell ref="E66:P67"/>
    <mergeCell ref="Q66:Q67"/>
    <mergeCell ref="R66:R67"/>
    <mergeCell ref="S66:S67"/>
    <mergeCell ref="B71:B72"/>
    <mergeCell ref="C71:C72"/>
    <mergeCell ref="D71:D72"/>
    <mergeCell ref="E71:P72"/>
    <mergeCell ref="Q71:Q72"/>
    <mergeCell ref="R71:R72"/>
    <mergeCell ref="S71:S72"/>
    <mergeCell ref="T71:T72"/>
    <mergeCell ref="U71:U72"/>
    <mergeCell ref="Q40:R40"/>
    <mergeCell ref="Q81:R81"/>
    <mergeCell ref="Q121:R121"/>
    <mergeCell ref="Q162:R162"/>
    <mergeCell ref="Q203:R203"/>
    <mergeCell ref="Q244:R244"/>
    <mergeCell ref="Q285:R285"/>
    <mergeCell ref="Q326:R326"/>
    <mergeCell ref="Q367:R367"/>
    <mergeCell ref="R107:R108"/>
    <mergeCell ref="R88:R89"/>
    <mergeCell ref="Q333:Q334"/>
    <mergeCell ref="Q105:Q106"/>
    <mergeCell ref="Q107:Q108"/>
    <mergeCell ref="R105:R106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P43"/>
  <sheetViews>
    <sheetView workbookViewId="0">
      <selection activeCell="P5" sqref="P5"/>
    </sheetView>
  </sheetViews>
  <sheetFormatPr defaultRowHeight="15" x14ac:dyDescent="0.25"/>
  <sheetData>
    <row r="2" spans="3:16" x14ac:dyDescent="0.25">
      <c r="C2" t="s">
        <v>426</v>
      </c>
    </row>
    <row r="3" spans="3:16" x14ac:dyDescent="0.25">
      <c r="C3" t="s">
        <v>427</v>
      </c>
    </row>
    <row r="4" spans="3:16" x14ac:dyDescent="0.25">
      <c r="C4" t="s">
        <v>428</v>
      </c>
      <c r="E4" t="s">
        <v>429</v>
      </c>
      <c r="L4" t="s">
        <v>430</v>
      </c>
    </row>
    <row r="5" spans="3:16" x14ac:dyDescent="0.25">
      <c r="P5">
        <v>46.97</v>
      </c>
    </row>
    <row r="8" spans="3:16" x14ac:dyDescent="0.25">
      <c r="C8" t="s">
        <v>431</v>
      </c>
    </row>
    <row r="9" spans="3:16" x14ac:dyDescent="0.25">
      <c r="C9" t="s">
        <v>432</v>
      </c>
    </row>
    <row r="10" spans="3:16" x14ac:dyDescent="0.25">
      <c r="C10" t="s">
        <v>430</v>
      </c>
    </row>
    <row r="11" spans="3:16" x14ac:dyDescent="0.25">
      <c r="C11">
        <v>24.86</v>
      </c>
    </row>
    <row r="12" spans="3:16" x14ac:dyDescent="0.25">
      <c r="C12" t="s">
        <v>433</v>
      </c>
    </row>
    <row r="13" spans="3:16" x14ac:dyDescent="0.25">
      <c r="C13" t="s">
        <v>434</v>
      </c>
    </row>
    <row r="14" spans="3:16" x14ac:dyDescent="0.25">
      <c r="C14" t="s">
        <v>430</v>
      </c>
    </row>
    <row r="15" spans="3:16" x14ac:dyDescent="0.25">
      <c r="C15">
        <v>103.17</v>
      </c>
    </row>
    <row r="16" spans="3:16" x14ac:dyDescent="0.25">
      <c r="C16" t="s">
        <v>435</v>
      </c>
    </row>
    <row r="17" spans="3:3" x14ac:dyDescent="0.25">
      <c r="C17" t="s">
        <v>436</v>
      </c>
    </row>
    <row r="18" spans="3:3" x14ac:dyDescent="0.25">
      <c r="C18" t="s">
        <v>430</v>
      </c>
    </row>
    <row r="19" spans="3:3" x14ac:dyDescent="0.25">
      <c r="C19">
        <v>573.77</v>
      </c>
    </row>
    <row r="20" spans="3:3" x14ac:dyDescent="0.25">
      <c r="C20" t="s">
        <v>437</v>
      </c>
    </row>
    <row r="21" spans="3:3" x14ac:dyDescent="0.25">
      <c r="C21" t="s">
        <v>438</v>
      </c>
    </row>
    <row r="22" spans="3:3" x14ac:dyDescent="0.25">
      <c r="C22" t="s">
        <v>430</v>
      </c>
    </row>
    <row r="23" spans="3:3" x14ac:dyDescent="0.25">
      <c r="C23">
        <v>707.07</v>
      </c>
    </row>
    <row r="24" spans="3:3" x14ac:dyDescent="0.25">
      <c r="C24" t="s">
        <v>439</v>
      </c>
    </row>
    <row r="25" spans="3:3" x14ac:dyDescent="0.25">
      <c r="C25" t="s">
        <v>440</v>
      </c>
    </row>
    <row r="26" spans="3:3" x14ac:dyDescent="0.25">
      <c r="C26" t="s">
        <v>430</v>
      </c>
    </row>
    <row r="27" spans="3:3" x14ac:dyDescent="0.25">
      <c r="C27">
        <v>226.24</v>
      </c>
    </row>
    <row r="28" spans="3:3" x14ac:dyDescent="0.25">
      <c r="C28" t="s">
        <v>441</v>
      </c>
    </row>
    <row r="29" spans="3:3" x14ac:dyDescent="0.25">
      <c r="C29" t="s">
        <v>442</v>
      </c>
    </row>
    <row r="30" spans="3:3" x14ac:dyDescent="0.25">
      <c r="C30" t="s">
        <v>430</v>
      </c>
    </row>
    <row r="31" spans="3:3" x14ac:dyDescent="0.25">
      <c r="C31">
        <v>235.63</v>
      </c>
    </row>
    <row r="32" spans="3:3" x14ac:dyDescent="0.25">
      <c r="C32" t="s">
        <v>443</v>
      </c>
    </row>
    <row r="33" spans="3:3" x14ac:dyDescent="0.25">
      <c r="C33" t="s">
        <v>444</v>
      </c>
    </row>
    <row r="34" spans="3:3" x14ac:dyDescent="0.25">
      <c r="C34" t="s">
        <v>430</v>
      </c>
    </row>
    <row r="35" spans="3:3" x14ac:dyDescent="0.25">
      <c r="C35">
        <v>235.63</v>
      </c>
    </row>
    <row r="36" spans="3:3" x14ac:dyDescent="0.25">
      <c r="C36" t="s">
        <v>445</v>
      </c>
    </row>
    <row r="37" spans="3:3" x14ac:dyDescent="0.25">
      <c r="C37" t="s">
        <v>446</v>
      </c>
    </row>
    <row r="38" spans="3:3" x14ac:dyDescent="0.25">
      <c r="C38" t="s">
        <v>430</v>
      </c>
    </row>
    <row r="39" spans="3:3" x14ac:dyDescent="0.25">
      <c r="C39">
        <v>114.28</v>
      </c>
    </row>
    <row r="40" spans="3:3" x14ac:dyDescent="0.25">
      <c r="C40" t="s">
        <v>447</v>
      </c>
    </row>
    <row r="41" spans="3:3" x14ac:dyDescent="0.25">
      <c r="C41" t="s">
        <v>448</v>
      </c>
    </row>
    <row r="42" spans="3:3" x14ac:dyDescent="0.25">
      <c r="C42" t="s">
        <v>430</v>
      </c>
    </row>
    <row r="43" spans="3:3" x14ac:dyDescent="0.25">
      <c r="C43">
        <v>214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 LOPES PROCOPIO</dc:creator>
  <cp:lastModifiedBy>NEY LOPES PROCOPIO</cp:lastModifiedBy>
  <cp:lastPrinted>2019-04-10T10:34:06Z</cp:lastPrinted>
  <dcterms:created xsi:type="dcterms:W3CDTF">2018-08-15T11:41:57Z</dcterms:created>
  <dcterms:modified xsi:type="dcterms:W3CDTF">2019-04-10T14:31:59Z</dcterms:modified>
</cp:coreProperties>
</file>